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2100" windowWidth="15570" windowHeight="7020"/>
  </bookViews>
  <sheets>
    <sheet name="Форма Г-2" sheetId="1"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Г-2'!$A$12:$I$447</definedName>
    <definedName name="_xlnm.Print_Titles" localSheetId="0">'Форма Г-2'!$10:$12</definedName>
  </definedNames>
  <calcPr calcId="145621"/>
</workbook>
</file>

<file path=xl/calcChain.xml><?xml version="1.0" encoding="utf-8"?>
<calcChain xmlns="http://schemas.openxmlformats.org/spreadsheetml/2006/main">
  <c r="H432" i="1" l="1"/>
  <c r="H433" i="1"/>
  <c r="H434" i="1"/>
  <c r="H435" i="1"/>
  <c r="H304" i="1"/>
  <c r="H305" i="1"/>
  <c r="H306" i="1"/>
  <c r="H307" i="1"/>
  <c r="H308" i="1"/>
  <c r="H276" i="1"/>
  <c r="H277" i="1"/>
  <c r="H278" i="1"/>
  <c r="H187" i="1"/>
  <c r="H188" i="1"/>
  <c r="F431" i="1" l="1"/>
  <c r="F430" i="1" s="1"/>
  <c r="F73" i="1"/>
  <c r="E399" i="1" l="1"/>
  <c r="F399" i="1"/>
  <c r="F247" i="1" l="1"/>
  <c r="F246" i="1" s="1"/>
  <c r="G253" i="1"/>
  <c r="E253" i="1"/>
  <c r="G252" i="1" l="1"/>
  <c r="E252" i="1"/>
  <c r="C166" i="1"/>
  <c r="D166" i="1"/>
  <c r="H170" i="1"/>
  <c r="D170" i="1"/>
  <c r="F170" i="1"/>
  <c r="C170" i="1"/>
  <c r="C167" i="1"/>
  <c r="D167" i="1"/>
  <c r="F167" i="1"/>
  <c r="F166" i="1" s="1"/>
  <c r="F161" i="1" s="1"/>
  <c r="D303" i="1"/>
  <c r="D431" i="1"/>
  <c r="D430" i="1" s="1"/>
  <c r="D399" i="1"/>
  <c r="H399" i="1" s="1"/>
  <c r="H400" i="1"/>
  <c r="C347" i="1"/>
  <c r="D347" i="1"/>
  <c r="F347" i="1"/>
  <c r="H347" i="1" s="1"/>
  <c r="I347" i="1"/>
  <c r="E348" i="1"/>
  <c r="G348" i="1"/>
  <c r="H348" i="1"/>
  <c r="C349" i="1"/>
  <c r="E349" i="1" s="1"/>
  <c r="D349" i="1"/>
  <c r="F349" i="1"/>
  <c r="G349" i="1"/>
  <c r="H349" i="1"/>
  <c r="I349" i="1"/>
  <c r="E350" i="1"/>
  <c r="G350" i="1"/>
  <c r="H350" i="1"/>
  <c r="C351" i="1"/>
  <c r="C346" i="1" s="1"/>
  <c r="D351" i="1"/>
  <c r="E351" i="1" s="1"/>
  <c r="F351" i="1"/>
  <c r="I351" i="1"/>
  <c r="E352" i="1"/>
  <c r="G352" i="1"/>
  <c r="H352" i="1"/>
  <c r="C353" i="1"/>
  <c r="D353" i="1"/>
  <c r="E353" i="1" s="1"/>
  <c r="F353" i="1"/>
  <c r="I353" i="1"/>
  <c r="E354" i="1"/>
  <c r="G354" i="1"/>
  <c r="H354" i="1"/>
  <c r="C355" i="1"/>
  <c r="D355" i="1"/>
  <c r="E355" i="1" s="1"/>
  <c r="F355" i="1"/>
  <c r="G355" i="1" s="1"/>
  <c r="G353" i="1" l="1"/>
  <c r="I346" i="1"/>
  <c r="G347" i="1"/>
  <c r="E347" i="1"/>
  <c r="H167" i="1"/>
  <c r="G351" i="1"/>
  <c r="H351" i="1"/>
  <c r="H355" i="1"/>
  <c r="H353" i="1"/>
  <c r="D306" i="1" l="1"/>
  <c r="D264" i="1"/>
  <c r="C187" i="1" l="1"/>
  <c r="D187" i="1"/>
  <c r="F187" i="1"/>
  <c r="I187" i="1"/>
  <c r="E188" i="1"/>
  <c r="G188" i="1"/>
  <c r="I189" i="1"/>
  <c r="G187" i="1" l="1"/>
  <c r="E187" i="1"/>
  <c r="H103" i="1" l="1"/>
  <c r="H426" i="1" l="1"/>
  <c r="H428" i="1"/>
  <c r="H237" i="1"/>
  <c r="H185" i="1"/>
  <c r="D426" i="1" l="1"/>
  <c r="G429" i="1"/>
  <c r="G428" i="1"/>
  <c r="E429" i="1"/>
  <c r="E428" i="1"/>
  <c r="F264" i="1" l="1"/>
  <c r="E435" i="1" l="1"/>
  <c r="F271" i="1"/>
  <c r="G274" i="1"/>
  <c r="E274" i="1"/>
  <c r="F213" i="1" l="1"/>
  <c r="G216" i="1"/>
  <c r="E216" i="1"/>
  <c r="F99" i="1"/>
  <c r="D208" i="1" l="1"/>
  <c r="C232" i="1"/>
  <c r="C231" i="1" s="1"/>
  <c r="C271" i="1" l="1"/>
  <c r="C239" i="1"/>
  <c r="C222" i="1"/>
  <c r="G17" i="1" l="1"/>
  <c r="G18" i="1"/>
  <c r="G19" i="1"/>
  <c r="G20" i="1"/>
  <c r="G22" i="1"/>
  <c r="G23" i="1"/>
  <c r="G24" i="1"/>
  <c r="G25" i="1"/>
  <c r="G26" i="1"/>
  <c r="G28" i="1"/>
  <c r="G29" i="1"/>
  <c r="G30" i="1"/>
  <c r="G31" i="1"/>
  <c r="G33" i="1"/>
  <c r="G34" i="1"/>
  <c r="G36" i="1"/>
  <c r="G37" i="1"/>
  <c r="G38" i="1"/>
  <c r="G41" i="1"/>
  <c r="G42" i="1"/>
  <c r="G43" i="1"/>
  <c r="G44" i="1"/>
  <c r="G48" i="1"/>
  <c r="G49" i="1"/>
  <c r="G50" i="1"/>
  <c r="G51" i="1"/>
  <c r="G52" i="1"/>
  <c r="G54" i="1"/>
  <c r="G55" i="1"/>
  <c r="G56" i="1"/>
  <c r="G58" i="1"/>
  <c r="G59" i="1"/>
  <c r="G60" i="1"/>
  <c r="G62" i="1"/>
  <c r="G63" i="1"/>
  <c r="G64" i="1"/>
  <c r="G67" i="1"/>
  <c r="G68" i="1"/>
  <c r="G69" i="1"/>
  <c r="G70" i="1"/>
  <c r="G71" i="1"/>
  <c r="G74" i="1"/>
  <c r="G75" i="1"/>
  <c r="G76" i="1"/>
  <c r="G77" i="1"/>
  <c r="G78" i="1"/>
  <c r="G80" i="1"/>
  <c r="G81" i="1"/>
  <c r="G82" i="1"/>
  <c r="G83" i="1"/>
  <c r="G84" i="1"/>
  <c r="G87" i="1"/>
  <c r="G88" i="1"/>
  <c r="G89" i="1"/>
  <c r="G90" i="1"/>
  <c r="G91" i="1"/>
  <c r="G92" i="1"/>
  <c r="G94" i="1"/>
  <c r="G95" i="1"/>
  <c r="G96" i="1"/>
  <c r="G97" i="1"/>
  <c r="G102" i="1"/>
  <c r="G103" i="1"/>
  <c r="G104" i="1"/>
  <c r="G105" i="1"/>
  <c r="G107" i="1"/>
  <c r="G110" i="1"/>
  <c r="G111" i="1"/>
  <c r="G112" i="1"/>
  <c r="G114" i="1"/>
  <c r="G116" i="1"/>
  <c r="G118" i="1"/>
  <c r="G119" i="1"/>
  <c r="G121" i="1"/>
  <c r="G123" i="1"/>
  <c r="G126" i="1"/>
  <c r="G128" i="1"/>
  <c r="G130" i="1"/>
  <c r="G133" i="1"/>
  <c r="G135" i="1"/>
  <c r="G138" i="1"/>
  <c r="G140" i="1"/>
  <c r="G142" i="1"/>
  <c r="G144" i="1"/>
  <c r="G147" i="1"/>
  <c r="G149" i="1"/>
  <c r="G152" i="1"/>
  <c r="G154" i="1"/>
  <c r="G157" i="1"/>
  <c r="G159" i="1"/>
  <c r="G163" i="1"/>
  <c r="G164" i="1"/>
  <c r="G165" i="1"/>
  <c r="G169" i="1"/>
  <c r="G171" i="1"/>
  <c r="G172" i="1"/>
  <c r="G174" i="1"/>
  <c r="G177" i="1"/>
  <c r="G180" i="1"/>
  <c r="G182" i="1"/>
  <c r="G183" i="1"/>
  <c r="G184" i="1"/>
  <c r="G185" i="1"/>
  <c r="G191" i="1"/>
  <c r="G193" i="1"/>
  <c r="G194" i="1"/>
  <c r="G196" i="1"/>
  <c r="G199" i="1"/>
  <c r="G201" i="1"/>
  <c r="G204" i="1"/>
  <c r="G209" i="1"/>
  <c r="G210" i="1"/>
  <c r="G211" i="1"/>
  <c r="G214" i="1"/>
  <c r="G215" i="1"/>
  <c r="G217" i="1"/>
  <c r="G218" i="1"/>
  <c r="G219" i="1"/>
  <c r="G220" i="1"/>
  <c r="G223" i="1"/>
  <c r="G225" i="1"/>
  <c r="G226" i="1"/>
  <c r="G227" i="1"/>
  <c r="G228" i="1"/>
  <c r="G229" i="1"/>
  <c r="G230" i="1"/>
  <c r="G233" i="1"/>
  <c r="G234" i="1"/>
  <c r="G235" i="1"/>
  <c r="G236" i="1"/>
  <c r="G237" i="1"/>
  <c r="G240" i="1"/>
  <c r="G241" i="1"/>
  <c r="G243" i="1"/>
  <c r="G245" i="1"/>
  <c r="G248" i="1"/>
  <c r="G249" i="1"/>
  <c r="G250" i="1"/>
  <c r="G251" i="1"/>
  <c r="G254" i="1"/>
  <c r="G257" i="1"/>
  <c r="G258" i="1"/>
  <c r="G259" i="1"/>
  <c r="G260" i="1"/>
  <c r="G262" i="1"/>
  <c r="G265" i="1"/>
  <c r="G266" i="1"/>
  <c r="G267" i="1"/>
  <c r="G269" i="1"/>
  <c r="G272" i="1"/>
  <c r="G273" i="1"/>
  <c r="G275" i="1"/>
  <c r="G276" i="1"/>
  <c r="G277" i="1"/>
  <c r="G278" i="1"/>
  <c r="G279" i="1"/>
  <c r="G280" i="1"/>
  <c r="G281" i="1"/>
  <c r="G284" i="1"/>
  <c r="G285" i="1"/>
  <c r="G286" i="1"/>
  <c r="G287" i="1"/>
  <c r="G288" i="1"/>
  <c r="G289" i="1"/>
  <c r="G290" i="1"/>
  <c r="G293" i="1"/>
  <c r="G294" i="1"/>
  <c r="G295" i="1"/>
  <c r="G297" i="1"/>
  <c r="G300" i="1"/>
  <c r="G302" i="1"/>
  <c r="G305" i="1"/>
  <c r="G307" i="1"/>
  <c r="G308" i="1"/>
  <c r="G311" i="1"/>
  <c r="G312" i="1"/>
  <c r="G313" i="1"/>
  <c r="G314" i="1"/>
  <c r="G316" i="1"/>
  <c r="G317" i="1"/>
  <c r="G319" i="1"/>
  <c r="G322" i="1"/>
  <c r="G324" i="1"/>
  <c r="G327" i="1"/>
  <c r="G328" i="1"/>
  <c r="G329" i="1"/>
  <c r="G330" i="1"/>
  <c r="G331" i="1"/>
  <c r="G332" i="1"/>
  <c r="G333" i="1"/>
  <c r="G334" i="1"/>
  <c r="G335" i="1"/>
  <c r="G336" i="1"/>
  <c r="G337" i="1"/>
  <c r="G338" i="1"/>
  <c r="G343" i="1"/>
  <c r="G345" i="1"/>
  <c r="G356" i="1"/>
  <c r="G358" i="1"/>
  <c r="G360" i="1"/>
  <c r="G362" i="1"/>
  <c r="G364" i="1"/>
  <c r="G366" i="1"/>
  <c r="G368" i="1"/>
  <c r="G370" i="1"/>
  <c r="G372" i="1"/>
  <c r="G374" i="1"/>
  <c r="G376" i="1"/>
  <c r="G378" i="1"/>
  <c r="G380" i="1"/>
  <c r="G383" i="1"/>
  <c r="G385" i="1"/>
  <c r="G387" i="1"/>
  <c r="G389" i="1"/>
  <c r="G391" i="1"/>
  <c r="G393" i="1"/>
  <c r="G395" i="1"/>
  <c r="G397" i="1"/>
  <c r="G402" i="1"/>
  <c r="G404" i="1"/>
  <c r="G406" i="1"/>
  <c r="G408" i="1"/>
  <c r="G410" i="1"/>
  <c r="G413" i="1"/>
  <c r="G416" i="1"/>
  <c r="G417" i="1"/>
  <c r="G421" i="1"/>
  <c r="G422" i="1"/>
  <c r="G424" i="1"/>
  <c r="G425" i="1"/>
  <c r="G427" i="1"/>
  <c r="G433" i="1"/>
  <c r="G434" i="1"/>
  <c r="G436" i="1"/>
  <c r="G437" i="1"/>
  <c r="G438" i="1"/>
  <c r="G439" i="1"/>
  <c r="G440" i="1"/>
  <c r="G441" i="1"/>
  <c r="G442" i="1"/>
  <c r="G443" i="1"/>
  <c r="G444" i="1"/>
  <c r="G445" i="1"/>
  <c r="G446" i="1"/>
  <c r="E17" i="1"/>
  <c r="E18" i="1"/>
  <c r="E19" i="1"/>
  <c r="E20" i="1"/>
  <c r="E22" i="1"/>
  <c r="E23" i="1"/>
  <c r="E24" i="1"/>
  <c r="E25" i="1"/>
  <c r="E26" i="1"/>
  <c r="E28" i="1"/>
  <c r="E29" i="1"/>
  <c r="E30" i="1"/>
  <c r="E31" i="1"/>
  <c r="E33" i="1"/>
  <c r="E34" i="1"/>
  <c r="E36" i="1"/>
  <c r="E37" i="1"/>
  <c r="E38" i="1"/>
  <c r="E41" i="1"/>
  <c r="E42" i="1"/>
  <c r="E43" i="1"/>
  <c r="E44" i="1"/>
  <c r="E48" i="1"/>
  <c r="E49" i="1"/>
  <c r="E50" i="1"/>
  <c r="E51" i="1"/>
  <c r="E52" i="1"/>
  <c r="E54" i="1"/>
  <c r="E55" i="1"/>
  <c r="E56" i="1"/>
  <c r="E58" i="1"/>
  <c r="E59" i="1"/>
  <c r="E60" i="1"/>
  <c r="E62" i="1"/>
  <c r="E63" i="1"/>
  <c r="E64" i="1"/>
  <c r="E67" i="1"/>
  <c r="E68" i="1"/>
  <c r="E69" i="1"/>
  <c r="E70" i="1"/>
  <c r="E71" i="1"/>
  <c r="E74" i="1"/>
  <c r="E75" i="1"/>
  <c r="E76" i="1"/>
  <c r="E77" i="1"/>
  <c r="E78" i="1"/>
  <c r="E80" i="1"/>
  <c r="E81" i="1"/>
  <c r="E82" i="1"/>
  <c r="E83" i="1"/>
  <c r="E84" i="1"/>
  <c r="E87" i="1"/>
  <c r="E88" i="1"/>
  <c r="E89" i="1"/>
  <c r="E90" i="1"/>
  <c r="E91" i="1"/>
  <c r="E92" i="1"/>
  <c r="E94" i="1"/>
  <c r="E95" i="1"/>
  <c r="E96" i="1"/>
  <c r="E97" i="1"/>
  <c r="E102" i="1"/>
  <c r="E103" i="1"/>
  <c r="E104" i="1"/>
  <c r="E105" i="1"/>
  <c r="E107" i="1"/>
  <c r="E109" i="1"/>
  <c r="E110" i="1"/>
  <c r="E111" i="1"/>
  <c r="E112" i="1"/>
  <c r="E114" i="1"/>
  <c r="E116" i="1"/>
  <c r="E118" i="1"/>
  <c r="E119" i="1"/>
  <c r="E121" i="1"/>
  <c r="E123" i="1"/>
  <c r="E126" i="1"/>
  <c r="E128" i="1"/>
  <c r="E130" i="1"/>
  <c r="E133" i="1"/>
  <c r="E135" i="1"/>
  <c r="E138" i="1"/>
  <c r="E140" i="1"/>
  <c r="E142" i="1"/>
  <c r="E144" i="1"/>
  <c r="E147" i="1"/>
  <c r="E149" i="1"/>
  <c r="E152" i="1"/>
  <c r="E154" i="1"/>
  <c r="E157" i="1"/>
  <c r="E159" i="1"/>
  <c r="E163" i="1"/>
  <c r="E164" i="1"/>
  <c r="E165" i="1"/>
  <c r="E169" i="1"/>
  <c r="E167" i="1" s="1"/>
  <c r="E171" i="1"/>
  <c r="E170" i="1" s="1"/>
  <c r="E172" i="1"/>
  <c r="E174" i="1"/>
  <c r="E177" i="1"/>
  <c r="E180" i="1"/>
  <c r="E182" i="1"/>
  <c r="E183" i="1"/>
  <c r="E184" i="1"/>
  <c r="E185" i="1"/>
  <c r="E191" i="1"/>
  <c r="E193" i="1"/>
  <c r="E194" i="1"/>
  <c r="E196" i="1"/>
  <c r="E199" i="1"/>
  <c r="E201" i="1"/>
  <c r="E204" i="1"/>
  <c r="E209" i="1"/>
  <c r="E210" i="1"/>
  <c r="E211" i="1"/>
  <c r="E214" i="1"/>
  <c r="E215" i="1"/>
  <c r="E217" i="1"/>
  <c r="E218" i="1"/>
  <c r="E219" i="1"/>
  <c r="E220" i="1"/>
  <c r="E223" i="1"/>
  <c r="E225" i="1"/>
  <c r="E226" i="1"/>
  <c r="E227" i="1"/>
  <c r="E228" i="1"/>
  <c r="E229" i="1"/>
  <c r="E230" i="1"/>
  <c r="E233" i="1"/>
  <c r="E234" i="1"/>
  <c r="E235" i="1"/>
  <c r="E236" i="1"/>
  <c r="E237" i="1"/>
  <c r="E240" i="1"/>
  <c r="E241" i="1"/>
  <c r="E243" i="1"/>
  <c r="E245" i="1"/>
  <c r="E248" i="1"/>
  <c r="E249" i="1"/>
  <c r="E250" i="1"/>
  <c r="E251" i="1"/>
  <c r="E254" i="1"/>
  <c r="E257" i="1"/>
  <c r="E258" i="1"/>
  <c r="E259" i="1"/>
  <c r="E260" i="1"/>
  <c r="E262" i="1"/>
  <c r="E265" i="1"/>
  <c r="E266" i="1"/>
  <c r="E267" i="1"/>
  <c r="E269" i="1"/>
  <c r="E272" i="1"/>
  <c r="E273" i="1"/>
  <c r="E275" i="1"/>
  <c r="E276" i="1"/>
  <c r="E277" i="1"/>
  <c r="E278" i="1"/>
  <c r="E279" i="1"/>
  <c r="E280" i="1"/>
  <c r="E281" i="1"/>
  <c r="E284" i="1"/>
  <c r="E285" i="1"/>
  <c r="E286" i="1"/>
  <c r="E287" i="1"/>
  <c r="E288" i="1"/>
  <c r="E289" i="1"/>
  <c r="E290" i="1"/>
  <c r="E293" i="1"/>
  <c r="E294" i="1"/>
  <c r="E295" i="1"/>
  <c r="E297" i="1"/>
  <c r="E300" i="1"/>
  <c r="E302" i="1"/>
  <c r="E305" i="1"/>
  <c r="E307" i="1"/>
  <c r="E308" i="1"/>
  <c r="E311" i="1"/>
  <c r="E312" i="1"/>
  <c r="E313" i="1"/>
  <c r="E314" i="1"/>
  <c r="E316" i="1"/>
  <c r="E317" i="1"/>
  <c r="E319" i="1"/>
  <c r="E322" i="1"/>
  <c r="E324" i="1"/>
  <c r="E327" i="1"/>
  <c r="E328" i="1"/>
  <c r="E329" i="1"/>
  <c r="E330" i="1"/>
  <c r="E331" i="1"/>
  <c r="E332" i="1"/>
  <c r="E333" i="1"/>
  <c r="E334" i="1"/>
  <c r="E335" i="1"/>
  <c r="E336" i="1"/>
  <c r="E337" i="1"/>
  <c r="E338" i="1"/>
  <c r="E343" i="1"/>
  <c r="E345" i="1"/>
  <c r="E356" i="1"/>
  <c r="E358" i="1"/>
  <c r="E360" i="1"/>
  <c r="E362" i="1"/>
  <c r="E364" i="1"/>
  <c r="E368" i="1"/>
  <c r="E370" i="1"/>
  <c r="E372" i="1"/>
  <c r="E374" i="1"/>
  <c r="E376" i="1"/>
  <c r="E378" i="1"/>
  <c r="E380" i="1"/>
  <c r="E383" i="1"/>
  <c r="E385" i="1"/>
  <c r="E387" i="1"/>
  <c r="E389" i="1"/>
  <c r="E391" i="1"/>
  <c r="E393" i="1"/>
  <c r="E395" i="1"/>
  <c r="E397" i="1"/>
  <c r="E402" i="1"/>
  <c r="E404" i="1"/>
  <c r="E406" i="1"/>
  <c r="E408" i="1"/>
  <c r="E410" i="1"/>
  <c r="E413" i="1"/>
  <c r="E416" i="1"/>
  <c r="E417" i="1"/>
  <c r="E421" i="1"/>
  <c r="E422" i="1"/>
  <c r="E424" i="1"/>
  <c r="E425" i="1"/>
  <c r="E427" i="1"/>
  <c r="E426" i="1" s="1"/>
  <c r="E433" i="1"/>
  <c r="E434" i="1"/>
  <c r="E436" i="1"/>
  <c r="E437" i="1"/>
  <c r="E438" i="1"/>
  <c r="E439" i="1"/>
  <c r="E440" i="1"/>
  <c r="E441" i="1"/>
  <c r="E442" i="1"/>
  <c r="E443" i="1"/>
  <c r="E444" i="1"/>
  <c r="E445" i="1"/>
  <c r="E446" i="1"/>
  <c r="E166" i="1" l="1"/>
  <c r="H436" i="1"/>
  <c r="H437" i="1"/>
  <c r="H438" i="1"/>
  <c r="H439" i="1"/>
  <c r="H440" i="1"/>
  <c r="H441" i="1"/>
  <c r="H442" i="1"/>
  <c r="H443" i="1"/>
  <c r="H444" i="1"/>
  <c r="H445" i="1"/>
  <c r="H421" i="1"/>
  <c r="H422" i="1"/>
  <c r="H424" i="1"/>
  <c r="H425" i="1"/>
  <c r="H413" i="1"/>
  <c r="H356" i="1"/>
  <c r="H345" i="1"/>
  <c r="H327" i="1"/>
  <c r="H328" i="1"/>
  <c r="H329" i="1"/>
  <c r="H330" i="1"/>
  <c r="H333" i="1"/>
  <c r="H334" i="1"/>
  <c r="H335" i="1"/>
  <c r="H336" i="1"/>
  <c r="H337" i="1"/>
  <c r="H338" i="1"/>
  <c r="H257" i="1"/>
  <c r="H241" i="1"/>
  <c r="H233" i="1"/>
  <c r="H234" i="1"/>
  <c r="H230" i="1"/>
  <c r="H214" i="1"/>
  <c r="H215" i="1"/>
  <c r="H210" i="1"/>
  <c r="H211" i="1"/>
  <c r="H183" i="1"/>
  <c r="H102" i="1"/>
  <c r="C256" i="1"/>
  <c r="C213" i="1"/>
  <c r="C208" i="1"/>
  <c r="C238" i="1"/>
  <c r="F101" i="1"/>
  <c r="D101" i="1"/>
  <c r="C101" i="1"/>
  <c r="D239" i="1"/>
  <c r="E239" i="1" s="1"/>
  <c r="D232" i="1"/>
  <c r="D213" i="1"/>
  <c r="D423" i="1"/>
  <c r="H408" i="1"/>
  <c r="D407" i="1"/>
  <c r="F192" i="1"/>
  <c r="F304" i="1"/>
  <c r="F306" i="1"/>
  <c r="H101" i="1" l="1"/>
  <c r="G423" i="1"/>
  <c r="E101" i="1"/>
  <c r="D420" i="1"/>
  <c r="E423" i="1"/>
  <c r="H423" i="1"/>
  <c r="G101" i="1"/>
  <c r="E407" i="1"/>
  <c r="E232" i="1"/>
  <c r="D212" i="1"/>
  <c r="E213" i="1"/>
  <c r="C207" i="1"/>
  <c r="E208" i="1"/>
  <c r="F239" i="1"/>
  <c r="G239" i="1" s="1"/>
  <c r="G426" i="1"/>
  <c r="F420" i="1" l="1"/>
  <c r="H239" i="1"/>
  <c r="F407" i="1"/>
  <c r="F398" i="1" s="1"/>
  <c r="C344" i="1"/>
  <c r="D344" i="1"/>
  <c r="E344" i="1" s="1"/>
  <c r="F344" i="1"/>
  <c r="G344" i="1" l="1"/>
  <c r="G420" i="1"/>
  <c r="H420" i="1"/>
  <c r="H407" i="1"/>
  <c r="G407" i="1"/>
  <c r="H344" i="1"/>
  <c r="H289" i="1"/>
  <c r="F224" i="1"/>
  <c r="H254" i="1" l="1"/>
  <c r="H446" i="1" l="1"/>
  <c r="C326" i="1"/>
  <c r="C325" i="1" s="1"/>
  <c r="D326" i="1"/>
  <c r="C304" i="1"/>
  <c r="D304" i="1"/>
  <c r="H319" i="1"/>
  <c r="H316" i="1"/>
  <c r="H314" i="1"/>
  <c r="H313" i="1"/>
  <c r="H312" i="1"/>
  <c r="H302" i="1"/>
  <c r="H294" i="1"/>
  <c r="H293" i="1"/>
  <c r="H288" i="1"/>
  <c r="H281" i="1"/>
  <c r="H280" i="1"/>
  <c r="H267" i="1"/>
  <c r="H269" i="1"/>
  <c r="H258" i="1"/>
  <c r="H259" i="1"/>
  <c r="H262" i="1"/>
  <c r="H235" i="1"/>
  <c r="H227" i="1"/>
  <c r="H223" i="1"/>
  <c r="F222" i="1"/>
  <c r="E304" i="1" l="1"/>
  <c r="G304" i="1"/>
  <c r="D325" i="1"/>
  <c r="E325" i="1" s="1"/>
  <c r="E326" i="1"/>
  <c r="F232" i="1"/>
  <c r="G232" i="1" s="1"/>
  <c r="F231" i="1" l="1"/>
  <c r="G431" i="1"/>
  <c r="F326" i="1"/>
  <c r="G326" i="1" s="1"/>
  <c r="F292" i="1"/>
  <c r="F283" i="1"/>
  <c r="F325" i="1" l="1"/>
  <c r="H326" i="1"/>
  <c r="G213" i="1"/>
  <c r="F208" i="1"/>
  <c r="G208" i="1" s="1"/>
  <c r="F109" i="1"/>
  <c r="G109" i="1" s="1"/>
  <c r="H325" i="1" l="1"/>
  <c r="G325" i="1"/>
  <c r="F412" i="1"/>
  <c r="F411" i="1" s="1"/>
  <c r="D412" i="1"/>
  <c r="C412" i="1"/>
  <c r="C411" i="1" s="1"/>
  <c r="H404" i="1"/>
  <c r="F403" i="1"/>
  <c r="D403" i="1"/>
  <c r="C403" i="1"/>
  <c r="D310" i="1"/>
  <c r="H232" i="1"/>
  <c r="D222" i="1"/>
  <c r="D411" i="1" l="1"/>
  <c r="E412" i="1"/>
  <c r="G412" i="1"/>
  <c r="H412" i="1"/>
  <c r="E403" i="1"/>
  <c r="G403" i="1"/>
  <c r="H222" i="1"/>
  <c r="E222" i="1"/>
  <c r="G222" i="1"/>
  <c r="H403" i="1"/>
  <c r="C292" i="1"/>
  <c r="C283" i="1"/>
  <c r="G411" i="1" l="1"/>
  <c r="E411" i="1"/>
  <c r="H411" i="1"/>
  <c r="C291" i="1"/>
  <c r="C270" i="1"/>
  <c r="C264" i="1"/>
  <c r="C247" i="1"/>
  <c r="C224" i="1"/>
  <c r="C35" i="1"/>
  <c r="C263" i="1" l="1"/>
  <c r="H17" i="1"/>
  <c r="H22" i="1"/>
  <c r="H24" i="1"/>
  <c r="H26" i="1"/>
  <c r="H28" i="1"/>
  <c r="H33" i="1"/>
  <c r="H36" i="1"/>
  <c r="H38" i="1"/>
  <c r="H41" i="1"/>
  <c r="H42" i="1"/>
  <c r="H43" i="1"/>
  <c r="H44" i="1"/>
  <c r="H56" i="1"/>
  <c r="H58" i="1"/>
  <c r="H62" i="1"/>
  <c r="H67" i="1"/>
  <c r="H69" i="1"/>
  <c r="H70" i="1"/>
  <c r="H74" i="1"/>
  <c r="H80" i="1"/>
  <c r="H82" i="1"/>
  <c r="H83" i="1"/>
  <c r="H87" i="1"/>
  <c r="H89" i="1"/>
  <c r="H94" i="1"/>
  <c r="H97" i="1"/>
  <c r="H107" i="1"/>
  <c r="H111" i="1"/>
  <c r="H112" i="1"/>
  <c r="H114" i="1"/>
  <c r="H116" i="1"/>
  <c r="H118" i="1"/>
  <c r="H119" i="1"/>
  <c r="H121" i="1"/>
  <c r="H123" i="1"/>
  <c r="H126" i="1"/>
  <c r="H128" i="1"/>
  <c r="H130" i="1"/>
  <c r="H133" i="1"/>
  <c r="H135" i="1"/>
  <c r="H138" i="1"/>
  <c r="H140" i="1"/>
  <c r="H142" i="1"/>
  <c r="H144" i="1"/>
  <c r="H147" i="1"/>
  <c r="H149" i="1"/>
  <c r="H152" i="1"/>
  <c r="H154" i="1"/>
  <c r="H157" i="1"/>
  <c r="H159" i="1"/>
  <c r="H163" i="1"/>
  <c r="H164" i="1"/>
  <c r="H165" i="1"/>
  <c r="H169" i="1"/>
  <c r="H171" i="1"/>
  <c r="H172" i="1"/>
  <c r="H174" i="1"/>
  <c r="H177" i="1"/>
  <c r="H180" i="1"/>
  <c r="H182" i="1"/>
  <c r="H184" i="1"/>
  <c r="H193" i="1"/>
  <c r="H194" i="1"/>
  <c r="H199" i="1"/>
  <c r="H204" i="1"/>
  <c r="H208" i="1"/>
  <c r="H209" i="1"/>
  <c r="H213" i="1"/>
  <c r="H217" i="1"/>
  <c r="H218" i="1"/>
  <c r="H219" i="1"/>
  <c r="H220" i="1"/>
  <c r="H225" i="1"/>
  <c r="H245" i="1"/>
  <c r="H248" i="1"/>
  <c r="H260" i="1"/>
  <c r="H272" i="1"/>
  <c r="H273" i="1"/>
  <c r="H275" i="1"/>
  <c r="H284" i="1"/>
  <c r="H290" i="1"/>
  <c r="H297" i="1"/>
  <c r="H300" i="1"/>
  <c r="H324" i="1"/>
  <c r="H343" i="1"/>
  <c r="H358" i="1"/>
  <c r="H360" i="1"/>
  <c r="H362" i="1"/>
  <c r="H364" i="1"/>
  <c r="H366" i="1"/>
  <c r="H368" i="1"/>
  <c r="H370" i="1"/>
  <c r="H372" i="1"/>
  <c r="H374" i="1"/>
  <c r="H376" i="1"/>
  <c r="H378" i="1"/>
  <c r="H380" i="1"/>
  <c r="H383" i="1"/>
  <c r="H385" i="1"/>
  <c r="H387" i="1"/>
  <c r="H389" i="1"/>
  <c r="H393" i="1"/>
  <c r="H395" i="1"/>
  <c r="H397" i="1"/>
  <c r="H402" i="1"/>
  <c r="H406" i="1"/>
  <c r="H410" i="1"/>
  <c r="H416" i="1"/>
  <c r="H417" i="1"/>
  <c r="C342" i="1" l="1"/>
  <c r="C341" i="1" l="1"/>
  <c r="F66" i="1"/>
  <c r="C310" i="1"/>
  <c r="C309" i="1" l="1"/>
  <c r="E310" i="1"/>
  <c r="C255" i="1"/>
  <c r="C221" i="1"/>
  <c r="C106" i="1"/>
  <c r="F16" i="1" l="1"/>
  <c r="F342" i="1"/>
  <c r="F341" i="1" s="1"/>
  <c r="D342" i="1"/>
  <c r="H431" i="1"/>
  <c r="F310" i="1"/>
  <c r="D283" i="1"/>
  <c r="H310" i="1" l="1"/>
  <c r="G310" i="1"/>
  <c r="D341" i="1"/>
  <c r="H341" i="1" s="1"/>
  <c r="G342" i="1"/>
  <c r="E342" i="1"/>
  <c r="G283" i="1"/>
  <c r="E283" i="1"/>
  <c r="H342" i="1"/>
  <c r="H283" i="1"/>
  <c r="G341" i="1" l="1"/>
  <c r="E341" i="1"/>
  <c r="F53" i="1"/>
  <c r="D35" i="1"/>
  <c r="E35" i="1" l="1"/>
  <c r="D268" i="1"/>
  <c r="F261" i="1" l="1"/>
  <c r="F309" i="1" l="1"/>
  <c r="F303" i="1" s="1"/>
  <c r="F291" i="1"/>
  <c r="D224" i="1"/>
  <c r="D247" i="1"/>
  <c r="D256" i="1"/>
  <c r="D271" i="1"/>
  <c r="D292" i="1"/>
  <c r="G292" i="1" l="1"/>
  <c r="E292" i="1"/>
  <c r="G271" i="1"/>
  <c r="E271" i="1"/>
  <c r="D263" i="1"/>
  <c r="G264" i="1"/>
  <c r="E264" i="1"/>
  <c r="E256" i="1"/>
  <c r="H247" i="1"/>
  <c r="G247" i="1"/>
  <c r="E247" i="1"/>
  <c r="G224" i="1"/>
  <c r="E224" i="1"/>
  <c r="D291" i="1"/>
  <c r="H292" i="1"/>
  <c r="H264" i="1"/>
  <c r="D270" i="1"/>
  <c r="H271" i="1"/>
  <c r="D255" i="1"/>
  <c r="D221" i="1"/>
  <c r="H224" i="1"/>
  <c r="D309" i="1"/>
  <c r="D261" i="1"/>
  <c r="D242" i="1"/>
  <c r="H261" i="1" l="1"/>
  <c r="E261" i="1"/>
  <c r="G261" i="1"/>
  <c r="H309" i="1"/>
  <c r="G309" i="1"/>
  <c r="E309" i="1"/>
  <c r="H291" i="1"/>
  <c r="G291" i="1"/>
  <c r="E291" i="1"/>
  <c r="E270" i="1"/>
  <c r="E263" i="1"/>
  <c r="E255" i="1"/>
  <c r="E221" i="1"/>
  <c r="D238" i="1"/>
  <c r="E238" i="1" s="1"/>
  <c r="E242" i="1"/>
  <c r="D231" i="1"/>
  <c r="D106" i="1"/>
  <c r="C366" i="1"/>
  <c r="E366" i="1" s="1"/>
  <c r="H231" i="1" l="1"/>
  <c r="G231" i="1"/>
  <c r="E106" i="1"/>
  <c r="C392" i="1"/>
  <c r="C390" i="1"/>
  <c r="C192" i="1"/>
  <c r="F27" i="1" l="1"/>
  <c r="F21" i="1"/>
  <c r="F388" i="1" l="1"/>
  <c r="F242" i="1" l="1"/>
  <c r="F238" i="1" l="1"/>
  <c r="G242" i="1"/>
  <c r="H256" i="1" l="1"/>
  <c r="G256" i="1"/>
  <c r="H238" i="1"/>
  <c r="G238" i="1"/>
  <c r="F255" i="1"/>
  <c r="F321" i="1"/>
  <c r="F203" i="1"/>
  <c r="F115" i="1"/>
  <c r="H255" i="1" l="1"/>
  <c r="G255" i="1"/>
  <c r="F263" i="1"/>
  <c r="D386" i="1"/>
  <c r="D388" i="1"/>
  <c r="H388" i="1" l="1"/>
  <c r="E388" i="1"/>
  <c r="G388" i="1"/>
  <c r="H263" i="1"/>
  <c r="G263" i="1"/>
  <c r="D203" i="1"/>
  <c r="H203" i="1" l="1"/>
  <c r="G203" i="1"/>
  <c r="C375" i="1"/>
  <c r="D375" i="1"/>
  <c r="F375" i="1"/>
  <c r="G375" i="1" s="1"/>
  <c r="I375" i="1"/>
  <c r="C357" i="1"/>
  <c r="D357" i="1"/>
  <c r="E357" i="1" s="1"/>
  <c r="F357" i="1"/>
  <c r="I357" i="1"/>
  <c r="C306" i="1"/>
  <c r="I306" i="1"/>
  <c r="I106" i="1"/>
  <c r="E375" i="1" l="1"/>
  <c r="G306" i="1"/>
  <c r="E306" i="1"/>
  <c r="H357" i="1"/>
  <c r="G357" i="1"/>
  <c r="H375" i="1"/>
  <c r="F244" i="1" l="1"/>
  <c r="D244" i="1"/>
  <c r="C244" i="1"/>
  <c r="E244" i="1" s="1"/>
  <c r="F270" i="1"/>
  <c r="G270" i="1" s="1"/>
  <c r="F268" i="1"/>
  <c r="F221" i="1"/>
  <c r="G221" i="1" s="1"/>
  <c r="F212" i="1"/>
  <c r="G212" i="1" s="1"/>
  <c r="F207" i="1"/>
  <c r="D207" i="1"/>
  <c r="F392" i="1"/>
  <c r="D392" i="1"/>
  <c r="E392" i="1" s="1"/>
  <c r="H268" i="1" l="1"/>
  <c r="G268" i="1"/>
  <c r="G392" i="1"/>
  <c r="G244" i="1"/>
  <c r="G207" i="1"/>
  <c r="E207" i="1"/>
  <c r="H244" i="1"/>
  <c r="H221" i="1"/>
  <c r="H270" i="1"/>
  <c r="H212" i="1"/>
  <c r="H207" i="1"/>
  <c r="H392" i="1"/>
  <c r="F369" i="1"/>
  <c r="D369" i="1"/>
  <c r="C369" i="1"/>
  <c r="I365" i="1"/>
  <c r="F365" i="1"/>
  <c r="D365" i="1"/>
  <c r="C365" i="1"/>
  <c r="F363" i="1"/>
  <c r="D363" i="1"/>
  <c r="C363" i="1"/>
  <c r="F361" i="1"/>
  <c r="D361" i="1"/>
  <c r="C361" i="1"/>
  <c r="F359" i="1"/>
  <c r="D359" i="1"/>
  <c r="E359" i="1" s="1"/>
  <c r="F318" i="1"/>
  <c r="D318" i="1"/>
  <c r="I309" i="1"/>
  <c r="I303" i="1" s="1"/>
  <c r="G303" i="1"/>
  <c r="F301" i="1"/>
  <c r="D301" i="1"/>
  <c r="F299" i="1"/>
  <c r="D299" i="1"/>
  <c r="C301" i="1"/>
  <c r="E301" i="1" s="1"/>
  <c r="C299" i="1"/>
  <c r="F296" i="1"/>
  <c r="D296" i="1"/>
  <c r="F282" i="1"/>
  <c r="D282" i="1"/>
  <c r="D246" i="1"/>
  <c r="F106" i="1"/>
  <c r="F32" i="1"/>
  <c r="G296" i="1" l="1"/>
  <c r="F206" i="1"/>
  <c r="E363" i="1"/>
  <c r="E369" i="1"/>
  <c r="G318" i="1"/>
  <c r="H106" i="1"/>
  <c r="G106" i="1"/>
  <c r="G363" i="1"/>
  <c r="G301" i="1"/>
  <c r="G299" i="1"/>
  <c r="G282" i="1"/>
  <c r="E365" i="1"/>
  <c r="G365" i="1"/>
  <c r="E361" i="1"/>
  <c r="G361" i="1"/>
  <c r="E299" i="1"/>
  <c r="D206" i="1"/>
  <c r="G246" i="1"/>
  <c r="G369" i="1"/>
  <c r="G359" i="1"/>
  <c r="H365" i="1"/>
  <c r="H301" i="1"/>
  <c r="H318" i="1"/>
  <c r="H246" i="1"/>
  <c r="H359" i="1"/>
  <c r="H361" i="1"/>
  <c r="H369" i="1"/>
  <c r="H363" i="1"/>
  <c r="H299" i="1"/>
  <c r="H296" i="1"/>
  <c r="H282" i="1"/>
  <c r="D315" i="1"/>
  <c r="C303" i="1"/>
  <c r="E303" i="1" s="1"/>
  <c r="F315" i="1"/>
  <c r="H303" i="1"/>
  <c r="D298" i="1"/>
  <c r="F298" i="1"/>
  <c r="C298" i="1"/>
  <c r="C318" i="1"/>
  <c r="E318" i="1" s="1"/>
  <c r="C296" i="1"/>
  <c r="E296" i="1" s="1"/>
  <c r="C282" i="1"/>
  <c r="E282" i="1" s="1"/>
  <c r="C268" i="1"/>
  <c r="E268" i="1" s="1"/>
  <c r="C246" i="1"/>
  <c r="E246" i="1" s="1"/>
  <c r="E231" i="1"/>
  <c r="C212" i="1"/>
  <c r="E212" i="1" s="1"/>
  <c r="G315" i="1" l="1"/>
  <c r="F205" i="1"/>
  <c r="G206" i="1"/>
  <c r="G298" i="1"/>
  <c r="E298" i="1"/>
  <c r="H206" i="1"/>
  <c r="C206" i="1"/>
  <c r="E206" i="1" s="1"/>
  <c r="H315" i="1"/>
  <c r="H298" i="1"/>
  <c r="D205" i="1"/>
  <c r="C315" i="1"/>
  <c r="E315" i="1" s="1"/>
  <c r="C161" i="1"/>
  <c r="G205" i="1" l="1"/>
  <c r="C205" i="1"/>
  <c r="E205" i="1" s="1"/>
  <c r="H205" i="1"/>
  <c r="C377" i="1"/>
  <c r="C181" i="1"/>
  <c r="F181" i="1" l="1"/>
  <c r="F86" i="1"/>
  <c r="F386" i="1"/>
  <c r="G386" i="1" s="1"/>
  <c r="F377" i="1"/>
  <c r="D377" i="1"/>
  <c r="E377" i="1" s="1"/>
  <c r="G166" i="1" l="1"/>
  <c r="G377" i="1"/>
  <c r="H166" i="1"/>
  <c r="H377" i="1"/>
  <c r="H386" i="1"/>
  <c r="D161" i="1"/>
  <c r="D192" i="1"/>
  <c r="D181" i="1"/>
  <c r="F113" i="1"/>
  <c r="D113" i="1"/>
  <c r="C113" i="1"/>
  <c r="E113" i="1" s="1"/>
  <c r="F35" i="1"/>
  <c r="G113" i="1" l="1"/>
  <c r="F15" i="1"/>
  <c r="G35" i="1"/>
  <c r="G192" i="1"/>
  <c r="E192" i="1"/>
  <c r="H181" i="1"/>
  <c r="G181" i="1"/>
  <c r="E181" i="1"/>
  <c r="H161" i="1"/>
  <c r="G161" i="1"/>
  <c r="E161" i="1"/>
  <c r="H192" i="1"/>
  <c r="H113" i="1"/>
  <c r="H35" i="1"/>
  <c r="D419" i="1" l="1"/>
  <c r="F57" i="1"/>
  <c r="F419" i="1" l="1"/>
  <c r="H419" i="1" s="1"/>
  <c r="G419" i="1" l="1"/>
  <c r="F373" i="1"/>
  <c r="D373" i="1"/>
  <c r="C373" i="1"/>
  <c r="E373" i="1" l="1"/>
  <c r="G373" i="1"/>
  <c r="H373" i="1"/>
  <c r="F108" i="1" l="1"/>
  <c r="F98" i="1" s="1"/>
  <c r="F173" i="1"/>
  <c r="G430" i="1" l="1"/>
  <c r="C431" i="1"/>
  <c r="E431" i="1" s="1"/>
  <c r="I430" i="1"/>
  <c r="I420" i="1"/>
  <c r="I419" i="1" s="1"/>
  <c r="I418" i="1" s="1"/>
  <c r="C420" i="1"/>
  <c r="E420" i="1" s="1"/>
  <c r="I415" i="1"/>
  <c r="I414" i="1" s="1"/>
  <c r="F415" i="1"/>
  <c r="D415" i="1"/>
  <c r="C415" i="1"/>
  <c r="I409" i="1"/>
  <c r="F409" i="1"/>
  <c r="D409" i="1"/>
  <c r="C409" i="1"/>
  <c r="I405" i="1"/>
  <c r="F405" i="1"/>
  <c r="D405" i="1"/>
  <c r="C405" i="1"/>
  <c r="I401" i="1"/>
  <c r="F401" i="1"/>
  <c r="D401" i="1"/>
  <c r="D398" i="1" s="1"/>
  <c r="C401" i="1"/>
  <c r="C398" i="1" s="1"/>
  <c r="I396" i="1"/>
  <c r="F396" i="1"/>
  <c r="D396" i="1"/>
  <c r="C396" i="1"/>
  <c r="F394" i="1"/>
  <c r="D394" i="1"/>
  <c r="C394" i="1"/>
  <c r="I390" i="1"/>
  <c r="F390" i="1"/>
  <c r="D390" i="1"/>
  <c r="E390" i="1" s="1"/>
  <c r="I386" i="1"/>
  <c r="C386" i="1"/>
  <c r="E386" i="1" s="1"/>
  <c r="F384" i="1"/>
  <c r="D384" i="1"/>
  <c r="C384" i="1"/>
  <c r="I382" i="1"/>
  <c r="F382" i="1"/>
  <c r="D382" i="1"/>
  <c r="C382" i="1"/>
  <c r="I379" i="1"/>
  <c r="F379" i="1"/>
  <c r="D379" i="1"/>
  <c r="C379" i="1"/>
  <c r="F371" i="1"/>
  <c r="D371" i="1"/>
  <c r="C371" i="1"/>
  <c r="I367" i="1"/>
  <c r="F367" i="1"/>
  <c r="D367" i="1"/>
  <c r="C367" i="1"/>
  <c r="I323" i="1"/>
  <c r="F323" i="1"/>
  <c r="F320" i="1" s="1"/>
  <c r="D323" i="1"/>
  <c r="C323" i="1"/>
  <c r="I321" i="1"/>
  <c r="D321" i="1"/>
  <c r="C321" i="1"/>
  <c r="C320" i="1" s="1"/>
  <c r="I271" i="1"/>
  <c r="I269" i="1"/>
  <c r="I268" i="1"/>
  <c r="I246" i="1"/>
  <c r="I232" i="1"/>
  <c r="I213" i="1"/>
  <c r="I206" i="1"/>
  <c r="C203" i="1"/>
  <c r="E203" i="1" s="1"/>
  <c r="F200" i="1"/>
  <c r="D200" i="1"/>
  <c r="C200" i="1"/>
  <c r="I198" i="1"/>
  <c r="I197" i="1" s="1"/>
  <c r="I186" i="1" s="1"/>
  <c r="F198" i="1"/>
  <c r="D198" i="1"/>
  <c r="C198" i="1"/>
  <c r="I195" i="1"/>
  <c r="F195" i="1"/>
  <c r="D195" i="1"/>
  <c r="E195" i="1" s="1"/>
  <c r="C195" i="1"/>
  <c r="C190" i="1"/>
  <c r="C189" i="1" s="1"/>
  <c r="I190" i="1"/>
  <c r="F190" i="1"/>
  <c r="F189" i="1" s="1"/>
  <c r="I181" i="1"/>
  <c r="I179" i="1"/>
  <c r="F179" i="1"/>
  <c r="D179" i="1"/>
  <c r="C179" i="1"/>
  <c r="I176" i="1"/>
  <c r="F176" i="1"/>
  <c r="D176" i="1"/>
  <c r="C176" i="1"/>
  <c r="I173" i="1"/>
  <c r="D173" i="1"/>
  <c r="C173" i="1"/>
  <c r="I161" i="1"/>
  <c r="I158" i="1"/>
  <c r="F158" i="1"/>
  <c r="D158" i="1"/>
  <c r="G158" i="1" s="1"/>
  <c r="C158" i="1"/>
  <c r="I156" i="1"/>
  <c r="F156" i="1"/>
  <c r="D156" i="1"/>
  <c r="C156" i="1"/>
  <c r="I153" i="1"/>
  <c r="F153" i="1"/>
  <c r="D153" i="1"/>
  <c r="E153" i="1" s="1"/>
  <c r="C153" i="1"/>
  <c r="I151" i="1"/>
  <c r="I150" i="1" s="1"/>
  <c r="F151" i="1"/>
  <c r="D151" i="1"/>
  <c r="C151" i="1"/>
  <c r="C150" i="1" s="1"/>
  <c r="F148" i="1"/>
  <c r="D148" i="1"/>
  <c r="C148" i="1"/>
  <c r="F146" i="1"/>
  <c r="D146" i="1"/>
  <c r="C146" i="1"/>
  <c r="F143" i="1"/>
  <c r="D143" i="1"/>
  <c r="C143" i="1"/>
  <c r="I141" i="1"/>
  <c r="F141" i="1"/>
  <c r="D141" i="1"/>
  <c r="C141" i="1"/>
  <c r="I139" i="1"/>
  <c r="F139" i="1"/>
  <c r="D139" i="1"/>
  <c r="C139" i="1"/>
  <c r="I137" i="1"/>
  <c r="F137" i="1"/>
  <c r="D137" i="1"/>
  <c r="C137" i="1"/>
  <c r="E137" i="1" s="1"/>
  <c r="I134" i="1"/>
  <c r="F134" i="1"/>
  <c r="D134" i="1"/>
  <c r="C134" i="1"/>
  <c r="I132" i="1"/>
  <c r="F132" i="1"/>
  <c r="D132" i="1"/>
  <c r="C132" i="1"/>
  <c r="I129" i="1"/>
  <c r="F129" i="1"/>
  <c r="D129" i="1"/>
  <c r="C129" i="1"/>
  <c r="I127" i="1"/>
  <c r="F127" i="1"/>
  <c r="D127" i="1"/>
  <c r="C127" i="1"/>
  <c r="I125" i="1"/>
  <c r="F125" i="1"/>
  <c r="D125" i="1"/>
  <c r="C125" i="1"/>
  <c r="I122" i="1"/>
  <c r="I120" i="1" s="1"/>
  <c r="F122" i="1"/>
  <c r="D122" i="1"/>
  <c r="C122" i="1"/>
  <c r="C120" i="1" s="1"/>
  <c r="I115" i="1"/>
  <c r="I108" i="1" s="1"/>
  <c r="D115" i="1"/>
  <c r="C115" i="1"/>
  <c r="I101" i="1"/>
  <c r="I93" i="1"/>
  <c r="F93" i="1"/>
  <c r="D93" i="1"/>
  <c r="C93" i="1"/>
  <c r="I86" i="1"/>
  <c r="D86" i="1"/>
  <c r="C86" i="1"/>
  <c r="F79" i="1"/>
  <c r="F72" i="1" s="1"/>
  <c r="D79" i="1"/>
  <c r="C79" i="1"/>
  <c r="D73" i="1"/>
  <c r="C73" i="1"/>
  <c r="I72" i="1"/>
  <c r="I66" i="1"/>
  <c r="D66" i="1"/>
  <c r="C66" i="1"/>
  <c r="I61" i="1"/>
  <c r="F61" i="1"/>
  <c r="D61" i="1"/>
  <c r="C61" i="1"/>
  <c r="I57" i="1"/>
  <c r="D57" i="1"/>
  <c r="C57" i="1"/>
  <c r="D53" i="1"/>
  <c r="C53" i="1"/>
  <c r="F47" i="1"/>
  <c r="D47" i="1"/>
  <c r="C47" i="1"/>
  <c r="I46" i="1"/>
  <c r="I40" i="1"/>
  <c r="I39" i="1" s="1"/>
  <c r="F40" i="1"/>
  <c r="D40" i="1"/>
  <c r="C40" i="1"/>
  <c r="D32" i="1"/>
  <c r="C32" i="1"/>
  <c r="D27" i="1"/>
  <c r="C27" i="1"/>
  <c r="D21" i="1"/>
  <c r="C21" i="1"/>
  <c r="D16" i="1"/>
  <c r="G16" i="1" s="1"/>
  <c r="C16" i="1"/>
  <c r="I15" i="1"/>
  <c r="I14" i="1" s="1"/>
  <c r="F346" i="1" l="1"/>
  <c r="D346" i="1"/>
  <c r="E323" i="1"/>
  <c r="E141" i="1"/>
  <c r="E200" i="1"/>
  <c r="G405" i="1"/>
  <c r="G151" i="1"/>
  <c r="E125" i="1"/>
  <c r="E129" i="1"/>
  <c r="E134" i="1"/>
  <c r="H57" i="1"/>
  <c r="E57" i="1"/>
  <c r="G57" i="1"/>
  <c r="G125" i="1"/>
  <c r="G129" i="1"/>
  <c r="G134" i="1"/>
  <c r="E151" i="1"/>
  <c r="E156" i="1"/>
  <c r="E173" i="1"/>
  <c r="G179" i="1"/>
  <c r="G198" i="1"/>
  <c r="G396" i="1"/>
  <c r="E405" i="1"/>
  <c r="H156" i="1"/>
  <c r="G156" i="1"/>
  <c r="E32" i="1"/>
  <c r="E122" i="1"/>
  <c r="E127" i="1"/>
  <c r="D320" i="1"/>
  <c r="G320" i="1" s="1"/>
  <c r="E321" i="1"/>
  <c r="G321" i="1"/>
  <c r="H122" i="1"/>
  <c r="G122" i="1"/>
  <c r="H127" i="1"/>
  <c r="G127" i="1"/>
  <c r="G153" i="1"/>
  <c r="G195" i="1"/>
  <c r="G200" i="1"/>
  <c r="E384" i="1"/>
  <c r="E53" i="1"/>
  <c r="G53" i="1"/>
  <c r="E143" i="1"/>
  <c r="G323" i="1"/>
  <c r="G384" i="1"/>
  <c r="G409" i="1"/>
  <c r="G382" i="1"/>
  <c r="G176" i="1"/>
  <c r="G148" i="1"/>
  <c r="G146" i="1"/>
  <c r="G143" i="1"/>
  <c r="G141" i="1"/>
  <c r="G139" i="1"/>
  <c r="G137" i="1"/>
  <c r="G93" i="1"/>
  <c r="G79" i="1"/>
  <c r="G47" i="1"/>
  <c r="G40" i="1"/>
  <c r="G415" i="1"/>
  <c r="E415" i="1"/>
  <c r="E409" i="1"/>
  <c r="E401" i="1"/>
  <c r="H401" i="1"/>
  <c r="G401" i="1"/>
  <c r="E396" i="1"/>
  <c r="E394" i="1"/>
  <c r="H394" i="1"/>
  <c r="G394" i="1"/>
  <c r="E198" i="1"/>
  <c r="E179" i="1"/>
  <c r="E176" i="1"/>
  <c r="H173" i="1"/>
  <c r="G173" i="1"/>
  <c r="E158" i="1"/>
  <c r="E148" i="1"/>
  <c r="E146" i="1"/>
  <c r="E139" i="1"/>
  <c r="E132" i="1"/>
  <c r="G132" i="1"/>
  <c r="H115" i="1"/>
  <c r="G115" i="1"/>
  <c r="E115" i="1"/>
  <c r="E93" i="1"/>
  <c r="E86" i="1"/>
  <c r="H86" i="1"/>
  <c r="G86" i="1"/>
  <c r="E79" i="1"/>
  <c r="E73" i="1"/>
  <c r="H73" i="1"/>
  <c r="G73" i="1"/>
  <c r="E66" i="1"/>
  <c r="H66" i="1"/>
  <c r="G66" i="1"/>
  <c r="E61" i="1"/>
  <c r="G61" i="1"/>
  <c r="E40" i="1"/>
  <c r="H32" i="1"/>
  <c r="G32" i="1"/>
  <c r="E21" i="1"/>
  <c r="H21" i="1"/>
  <c r="G21" i="1"/>
  <c r="E16" i="1"/>
  <c r="C381" i="1"/>
  <c r="E382" i="1"/>
  <c r="E379" i="1"/>
  <c r="E367" i="1"/>
  <c r="E371" i="1"/>
  <c r="G379" i="1"/>
  <c r="G367" i="1"/>
  <c r="G371" i="1"/>
  <c r="E47" i="1"/>
  <c r="G390" i="1"/>
  <c r="H27" i="1"/>
  <c r="E27" i="1"/>
  <c r="G27" i="1"/>
  <c r="H179" i="1"/>
  <c r="H382" i="1"/>
  <c r="H153" i="1"/>
  <c r="C15" i="1"/>
  <c r="C14" i="1" s="1"/>
  <c r="H143" i="1"/>
  <c r="H125" i="1"/>
  <c r="H129" i="1"/>
  <c r="H134" i="1"/>
  <c r="H151" i="1"/>
  <c r="H132" i="1"/>
  <c r="H158" i="1"/>
  <c r="H176" i="1"/>
  <c r="H396" i="1"/>
  <c r="H430" i="1"/>
  <c r="H409" i="1"/>
  <c r="H379" i="1"/>
  <c r="H323" i="1"/>
  <c r="H198" i="1"/>
  <c r="H148" i="1"/>
  <c r="H146" i="1"/>
  <c r="H141" i="1"/>
  <c r="H139" i="1"/>
  <c r="H137" i="1"/>
  <c r="H93" i="1"/>
  <c r="H79" i="1"/>
  <c r="H61" i="1"/>
  <c r="H40" i="1"/>
  <c r="H415" i="1"/>
  <c r="H405" i="1"/>
  <c r="H371" i="1"/>
  <c r="H367" i="1"/>
  <c r="H16" i="1"/>
  <c r="D15" i="1"/>
  <c r="H384" i="1"/>
  <c r="I98" i="1"/>
  <c r="D381" i="1"/>
  <c r="F381" i="1"/>
  <c r="C414" i="1"/>
  <c r="C108" i="1"/>
  <c r="C39" i="1"/>
  <c r="C202" i="1"/>
  <c r="C419" i="1"/>
  <c r="E419" i="1" s="1"/>
  <c r="C430" i="1"/>
  <c r="E430" i="1" s="1"/>
  <c r="D414" i="1"/>
  <c r="D108" i="1"/>
  <c r="F136" i="1"/>
  <c r="I381" i="1"/>
  <c r="I136" i="1"/>
  <c r="C178" i="1"/>
  <c r="I178" i="1"/>
  <c r="I175" i="1" s="1"/>
  <c r="D190" i="1"/>
  <c r="I85" i="1"/>
  <c r="I65" i="1" s="1"/>
  <c r="C124" i="1"/>
  <c r="C117" i="1" s="1"/>
  <c r="D178" i="1"/>
  <c r="F414" i="1"/>
  <c r="F124" i="1"/>
  <c r="F202" i="1"/>
  <c r="D418" i="1"/>
  <c r="I398" i="1"/>
  <c r="C46" i="1"/>
  <c r="C155" i="1"/>
  <c r="D160" i="1"/>
  <c r="C160" i="1"/>
  <c r="I160" i="1"/>
  <c r="D197" i="1"/>
  <c r="D46" i="1"/>
  <c r="C145" i="1"/>
  <c r="D85" i="1"/>
  <c r="F197" i="1"/>
  <c r="I341" i="1"/>
  <c r="F46" i="1"/>
  <c r="F45" i="1" s="1"/>
  <c r="I124" i="1"/>
  <c r="I117" i="1" s="1"/>
  <c r="I221" i="1"/>
  <c r="I205" i="1" s="1"/>
  <c r="C85" i="1"/>
  <c r="C136" i="1"/>
  <c r="D39" i="1"/>
  <c r="D155" i="1"/>
  <c r="C72" i="1"/>
  <c r="I155" i="1"/>
  <c r="C197" i="1"/>
  <c r="C186" i="1" s="1"/>
  <c r="I320" i="1"/>
  <c r="F418" i="1"/>
  <c r="I45" i="1"/>
  <c r="D136" i="1"/>
  <c r="F39" i="1"/>
  <c r="D72" i="1"/>
  <c r="F155" i="1"/>
  <c r="D202" i="1"/>
  <c r="D120" i="1"/>
  <c r="E120" i="1" s="1"/>
  <c r="F85" i="1"/>
  <c r="F120" i="1"/>
  <c r="D124" i="1"/>
  <c r="F145" i="1"/>
  <c r="F150" i="1"/>
  <c r="D145" i="1"/>
  <c r="D150" i="1"/>
  <c r="E150" i="1" s="1"/>
  <c r="F178" i="1"/>
  <c r="H346" i="1" l="1"/>
  <c r="F186" i="1"/>
  <c r="G346" i="1"/>
  <c r="E346" i="1"/>
  <c r="G190" i="1"/>
  <c r="D189" i="1"/>
  <c r="E381" i="1"/>
  <c r="E160" i="1"/>
  <c r="G155" i="1"/>
  <c r="G202" i="1"/>
  <c r="G150" i="1"/>
  <c r="E124" i="1"/>
  <c r="G124" i="1"/>
  <c r="E202" i="1"/>
  <c r="G145" i="1"/>
  <c r="E136" i="1"/>
  <c r="E320" i="1"/>
  <c r="G120" i="1"/>
  <c r="G197" i="1"/>
  <c r="G398" i="1"/>
  <c r="G178" i="1"/>
  <c r="G136" i="1"/>
  <c r="G72" i="1"/>
  <c r="G46" i="1"/>
  <c r="G39" i="1"/>
  <c r="G418" i="1"/>
  <c r="H418" i="1"/>
  <c r="G414" i="1"/>
  <c r="E414" i="1"/>
  <c r="E398" i="1"/>
  <c r="G381" i="1"/>
  <c r="E197" i="1"/>
  <c r="E190" i="1"/>
  <c r="E178" i="1"/>
  <c r="E155" i="1"/>
  <c r="E145" i="1"/>
  <c r="H108" i="1"/>
  <c r="G108" i="1"/>
  <c r="G85" i="1"/>
  <c r="E85" i="1"/>
  <c r="E72" i="1"/>
  <c r="E39" i="1"/>
  <c r="C98" i="1"/>
  <c r="E108" i="1"/>
  <c r="E46" i="1"/>
  <c r="E15" i="1"/>
  <c r="G15" i="1"/>
  <c r="D98" i="1"/>
  <c r="G98" i="1" s="1"/>
  <c r="D340" i="1"/>
  <c r="H120" i="1"/>
  <c r="H202" i="1"/>
  <c r="C418" i="1"/>
  <c r="E418" i="1" s="1"/>
  <c r="H150" i="1"/>
  <c r="H124" i="1"/>
  <c r="H414" i="1"/>
  <c r="H197" i="1"/>
  <c r="H320" i="1"/>
  <c r="H178" i="1"/>
  <c r="H155" i="1"/>
  <c r="H145" i="1"/>
  <c r="H136" i="1"/>
  <c r="H85" i="1"/>
  <c r="H72" i="1"/>
  <c r="H39" i="1"/>
  <c r="H15" i="1"/>
  <c r="H398" i="1"/>
  <c r="H190" i="1"/>
  <c r="H381" i="1"/>
  <c r="C340" i="1"/>
  <c r="D175" i="1"/>
  <c r="C175" i="1"/>
  <c r="C45" i="1"/>
  <c r="F340" i="1"/>
  <c r="C131" i="1"/>
  <c r="I131" i="1"/>
  <c r="I13" i="1" s="1"/>
  <c r="D45" i="1"/>
  <c r="D14" i="1"/>
  <c r="E14" i="1" s="1"/>
  <c r="F160" i="1"/>
  <c r="H160" i="1" s="1"/>
  <c r="I340" i="1"/>
  <c r="I339" i="1" s="1"/>
  <c r="C65" i="1"/>
  <c r="D65" i="1"/>
  <c r="F131" i="1"/>
  <c r="F175" i="1"/>
  <c r="F117" i="1"/>
  <c r="F65" i="1"/>
  <c r="D131" i="1"/>
  <c r="D117" i="1"/>
  <c r="E117" i="1" s="1"/>
  <c r="F14" i="1"/>
  <c r="H189" i="1" l="1"/>
  <c r="G189" i="1"/>
  <c r="D186" i="1"/>
  <c r="E189" i="1"/>
  <c r="E98" i="1"/>
  <c r="F13" i="1"/>
  <c r="C13" i="1"/>
  <c r="G117" i="1"/>
  <c r="G175" i="1"/>
  <c r="G160" i="1"/>
  <c r="E175" i="1"/>
  <c r="G131" i="1"/>
  <c r="H98" i="1"/>
  <c r="E65" i="1"/>
  <c r="G65" i="1"/>
  <c r="E131" i="1"/>
  <c r="E45" i="1"/>
  <c r="G45" i="1"/>
  <c r="F339" i="1"/>
  <c r="G340" i="1"/>
  <c r="D339" i="1"/>
  <c r="E340" i="1"/>
  <c r="G14" i="1"/>
  <c r="H117" i="1"/>
  <c r="H175" i="1"/>
  <c r="H131" i="1"/>
  <c r="H65" i="1"/>
  <c r="H45" i="1"/>
  <c r="H14" i="1"/>
  <c r="C339" i="1"/>
  <c r="I447" i="1"/>
  <c r="H186" i="1" l="1"/>
  <c r="G186" i="1"/>
  <c r="E186" i="1"/>
  <c r="D13" i="1"/>
  <c r="G13" i="1" s="1"/>
  <c r="E339" i="1"/>
  <c r="G339" i="1"/>
  <c r="H340" i="1"/>
  <c r="C447" i="1"/>
  <c r="F447" i="1"/>
  <c r="H339" i="1" l="1"/>
  <c r="H13" i="1"/>
  <c r="E13" i="1"/>
  <c r="D447" i="1"/>
  <c r="E447" i="1" s="1"/>
  <c r="G447" i="1" l="1"/>
  <c r="H447" i="1"/>
</calcChain>
</file>

<file path=xl/sharedStrings.xml><?xml version="1.0" encoding="utf-8"?>
<sst xmlns="http://schemas.openxmlformats.org/spreadsheetml/2006/main" count="881" uniqueCount="875">
  <si>
    <t xml:space="preserve">Приложение 2 </t>
  </si>
  <si>
    <t xml:space="preserve">Код </t>
  </si>
  <si>
    <t>Утверждено по бюджету первоначально</t>
  </si>
  <si>
    <t>Уточненный план</t>
  </si>
  <si>
    <t>Факт</t>
  </si>
  <si>
    <t>отклонение</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</si>
  <si>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</si>
  <si>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</si>
  <si>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</si>
  <si>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</si>
  <si>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</si>
  <si>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</si>
  <si>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</si>
  <si>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</si>
  <si>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</si>
  <si>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</si>
  <si>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</si>
  <si>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</si>
  <si>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</si>
  <si>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</si>
  <si>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</si>
  <si>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</si>
  <si>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</si>
  <si>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</si>
  <si>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</si>
  <si>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</si>
  <si>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</si>
  <si>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</si>
  <si>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</si>
  <si>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</si>
  <si>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</si>
  <si>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</si>
  <si>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</si>
  <si>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</si>
  <si>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</si>
  <si>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</si>
  <si>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</si>
  <si>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</si>
  <si>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</si>
  <si>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</si>
  <si>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</si>
  <si>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</si>
  <si>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</si>
  <si>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</si>
  <si>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</si>
  <si>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</si>
  <si>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</si>
  <si>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</si>
  <si>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</si>
  <si>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</si>
  <si>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</si>
  <si>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</si>
  <si>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</si>
  <si>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</si>
  <si>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</si>
  <si>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</si>
  <si>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</si>
  <si>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</si>
  <si>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</si>
  <si>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</si>
  <si>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</si>
  <si>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Единый налог на вмененный доход для отдельных видов деятельности </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</si>
  <si>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</si>
  <si>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</si>
  <si>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</si>
  <si>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</si>
  <si>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</si>
  <si>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</si>
  <si>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</si>
  <si>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Единый налог на вмененный доход для отдельных видов деятельности (прочие поступления)</t>
  </si>
  <si>
    <t>1 05 02020 02 0000 110</t>
  </si>
  <si>
    <t xml:space="preserve">Единый налог на вмененный доход для отдельных видов деятельности (за налоговые периоды, истекшие до 1 января 2011 года) </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</si>
  <si>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</si>
  <si>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</si>
  <si>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</si>
  <si>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</si>
  <si>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1 05 02020 02 3000 110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</si>
  <si>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</si>
  <si>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1 05 03000 01 0000 110</t>
  </si>
  <si>
    <t>Единый сельскохозяйственный налог</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</si>
  <si>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</si>
  <si>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</si>
  <si>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</si>
  <si>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</si>
  <si>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</si>
  <si>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</si>
  <si>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1 05 04000 02 0000 110</t>
  </si>
  <si>
    <t>Налог, взимаемый в связи с применением патентной системы налогообложения</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</si>
  <si>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</si>
  <si>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</si>
  <si>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</si>
  <si>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</si>
  <si>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</si>
  <si>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</si>
  <si>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1 06 00000 00 0000 000</t>
  </si>
  <si>
    <t>НАЛОГИ НА ИМУЩЕСТВО</t>
  </si>
  <si>
    <t>1 06 01000 00 0000 110</t>
  </si>
  <si>
    <t>Налог на имущество  физических лиц</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</si>
  <si>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</si>
  <si>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</si>
  <si>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</si>
  <si>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</si>
  <si>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1 06 01020 04 2200 110</t>
  </si>
  <si>
    <t>Налог на имущество физических лиц, взимаемый по ставкам, применяемым к объектам налогообложения, расположенным в границах городских округов (проценты по соответствующему платежу)</t>
  </si>
  <si>
    <t>1 06 01020 04 3000 110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</si>
  <si>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</si>
  <si>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</si>
  <si>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</si>
  <si>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1 06 04000 02 0000 110</t>
  </si>
  <si>
    <t>Транспортный налог</t>
  </si>
  <si>
    <t>1 06 04011 02 0000 110</t>
  </si>
  <si>
    <t>Транспортный налог с организаций</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</si>
  <si>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</si>
  <si>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</si>
  <si>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</si>
  <si>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</si>
  <si>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1 06 04011 02 2200 110</t>
  </si>
  <si>
    <t>Транспортный налог с организаций (проценты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</si>
  <si>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</si>
  <si>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</si>
  <si>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</si>
  <si>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физических лиц (прочие поступления)</t>
  </si>
  <si>
    <t>1 06 04012 02 0000 110</t>
  </si>
  <si>
    <t>Транспортный налог с физических лиц</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</si>
  <si>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</si>
  <si>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</si>
  <si>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</si>
  <si>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</si>
  <si>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1 06 04012 02 2200 110</t>
  </si>
  <si>
    <t>Транспортный налог с физических лиц (проценты по соответствующему платежу)</t>
  </si>
  <si>
    <t>1 06 04012 02 3000 110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</si>
  <si>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</si>
  <si>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1 06 04012 02 4000 110</t>
  </si>
  <si>
    <t>1 06 06000 00 0000 110</t>
  </si>
  <si>
    <t>Земельный налог</t>
  </si>
  <si>
    <t>1 06 06030 00 0000 110</t>
  </si>
  <si>
    <t>Земельный налог с организаций</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</si>
  <si>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</si>
  <si>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</si>
  <si>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</si>
  <si>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</si>
  <si>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1 06 06032 04 2200 110</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</si>
  <si>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</si>
  <si>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</si>
  <si>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</si>
  <si>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1 06 06040 00 0000 110</t>
  </si>
  <si>
    <t>Земельный налог с физических лиц</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</si>
  <si>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</si>
  <si>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</si>
  <si>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</si>
  <si>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</si>
  <si>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</si>
  <si>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</si>
  <si>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1 06 06042 04 4000 110</t>
  </si>
  <si>
    <t>Земельный налог с физических лиц, обладающих земельным участком, расположенным в границах городских округов (прочие поступления)</t>
  </si>
  <si>
    <t>1 08 00000 00 0000 000</t>
  </si>
  <si>
    <t>ГОСУДАРСТВЕННАЯ ПОШЛИНА</t>
  </si>
  <si>
    <t>1 08 03000 01 0000 110</t>
  </si>
  <si>
    <t xml:space="preserve">Государственная пошлина по делам, рассматриваемым в судах общей юрисдикции, мировыми судьями
</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</si>
  <si>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</si>
  <si>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</si>
  <si>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1 08 07000 01 0000 110</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</si>
  <si>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</si>
  <si>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</si>
  <si>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1 08 07130 01 1000 110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</si>
  <si>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</si>
  <si>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</si>
  <si>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</si>
  <si>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</si>
  <si>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</si>
  <si>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</si>
  <si>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</si>
  <si>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</si>
  <si>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</si>
  <si>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1 09 00000 00 0000 000</t>
  </si>
  <si>
    <t>ЗАДОЛЖЕННОСТЬ И ПЕРЕРАСЧЕТЫ ПО ОТМЕНЕНЫМ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</si>
  <si>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</si>
  <si>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</si>
  <si>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</si>
  <si>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</si>
  <si>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1 09 04000 00 0000 110</t>
  </si>
  <si>
    <t>Налоги на имущество</t>
  </si>
  <si>
    <t>1 09 04040 01 0000 110</t>
  </si>
  <si>
    <t xml:space="preserve">Налог с имущества, переходящего в порядке наследования или дарения </t>
  </si>
  <si>
    <t xml:space="preserve">1 09 04050 00 0000 110 </t>
  </si>
  <si>
    <t xml:space="preserve">Земельный налог (по обязательствам, возникшим до 1 января 2006 года)
</t>
  </si>
  <si>
    <t xml:space="preserve">1 09 04052 04 0000 110 </t>
  </si>
  <si>
    <t xml:space="preserve">Земельный налог (по обязательствам, возникшим до 1 января 2006 года), мобилизуемый на территориях городских округов
</t>
  </si>
  <si>
    <t>1 09 07000 00 0000 110</t>
  </si>
  <si>
    <t>Прочие налоги и сборы (по отмененным местным налогам и сборам)</t>
  </si>
  <si>
    <t>1 09 07010 00 0000 110</t>
  </si>
  <si>
    <t>Налог на рекламу</t>
  </si>
  <si>
    <t>1 09 07010 04 0000 110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</si>
  <si>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</si>
  <si>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</si>
  <si>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</si>
  <si>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</si>
  <si>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</si>
  <si>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</si>
  <si>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</si>
  <si>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1 09 07050 04 0000 110</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</si>
  <si>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</si>
  <si>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</si>
  <si>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</si>
  <si>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</si>
  <si>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</si>
  <si>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</si>
  <si>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</si>
  <si>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1 11 03000 00 0000 120</t>
  </si>
  <si>
    <t xml:space="preserve">Проценты, полученные от предоставления бюджетных кредитов внутри страны </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</si>
  <si>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</si>
  <si>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</si>
  <si>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</si>
  <si>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</si>
  <si>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</si>
  <si>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</si>
  <si>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</si>
  <si>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</si>
  <si>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</si>
  <si>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</si>
  <si>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</si>
  <si>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</si>
  <si>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</si>
  <si>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</si>
  <si>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</si>
  <si>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</si>
  <si>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</si>
  <si>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</si>
  <si>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</si>
  <si>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</si>
  <si>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</si>
  <si>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</si>
  <si>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</si>
  <si>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</si>
  <si>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</si>
  <si>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</si>
  <si>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</si>
  <si>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</si>
  <si>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</si>
  <si>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</si>
  <si>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1 11 07000 00 0000 120</t>
  </si>
  <si>
    <t>Платежи от государственных и муниципальных унитарных предприятий</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</si>
  <si>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</si>
  <si>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</si>
  <si>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</si>
  <si>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</si>
  <si>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</si>
  <si>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</si>
  <si>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</si>
  <si>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</si>
  <si>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</si>
  <si>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</si>
  <si>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1 11 09030 00 0000 120   </t>
  </si>
  <si>
    <t xml:space="preserve"> Доходы от эксплуатации и использования  имущества автомобильных дорог, находящихся в государственной и муниципальной собственности</t>
  </si>
  <si>
    <t xml:space="preserve">1 11 09034 04 0000 120   </t>
  </si>
  <si>
    <t xml:space="preserve"> Доходы от эксплуатации и использования  имущества автомобильных дорог, находящихся в собственности городских округов</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</si>
  <si>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</si>
  <si>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</si>
  <si>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</si>
  <si>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</si>
  <si>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</si>
  <si>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</si>
  <si>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</si>
  <si>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</si>
  <si>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</si>
  <si>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</si>
  <si>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</si>
  <si>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</si>
  <si>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</si>
  <si>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</si>
  <si>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1 12 01040 01 0000 120</t>
  </si>
  <si>
    <t>Плата за размещение отходов производства и потребления</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</si>
  <si>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</si>
  <si>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</si>
  <si>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</si>
  <si>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</si>
  <si>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 xml:space="preserve">1 12 05000 00 0000 120  </t>
  </si>
  <si>
    <t>Плата за пользование водными объектами</t>
  </si>
  <si>
    <t xml:space="preserve">1 12 05040 04 0000 120  </t>
  </si>
  <si>
    <t>Плата за пользование водными объектами, находящимися в собственности городских округов</t>
  </si>
  <si>
    <t>1 13 00000 00 0000 000</t>
  </si>
  <si>
    <t>ДОХОДЫ ОТ ОКАЗАНИЯ ПЛАТНЫХ УСЛУГ (РАБОТ) И КОМПЕНСАЦИИ ЗАТРАТ ГОСУДАРСТВА</t>
  </si>
  <si>
    <t>1 13 01000 00 0000 130</t>
  </si>
  <si>
    <t xml:space="preserve">Доходы от оказания платных услуг (работ) </t>
  </si>
  <si>
    <t>1 13 01994 04 0000 130</t>
  </si>
  <si>
    <t>Прочие доходы от оказания платных услуг (работ) получателями средств бюджетов городских округов</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</si>
  <si>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</si>
  <si>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</si>
  <si>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</si>
  <si>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эксплуатацией  имущества</t>
  </si>
  <si>
    <t>1 13 02064 04 0000 130</t>
  </si>
  <si>
    <t>Доходы, поступающие в порядке возмещения  расходов, понесенных  в связи с эксплуатацией  имущества городских округов</t>
  </si>
  <si>
    <t>1 13 02990 00 0000 130</t>
  </si>
  <si>
    <t>Прочие доходы от компенсации затрат государства</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</si>
  <si>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</si>
  <si>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</si>
  <si>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</si>
  <si>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</si>
  <si>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</si>
  <si>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</si>
  <si>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</si>
  <si>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</si>
  <si>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</si>
  <si>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</si>
  <si>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</si>
  <si>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</si>
  <si>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</si>
  <si>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</si>
  <si>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1 14 02043 04 1000 410</t>
  </si>
  <si>
    <t>1 14 02043 04 2000 410</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</si>
  <si>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</si>
  <si>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</si>
  <si>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1 14 02042 04 0000 440</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</si>
  <si>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</si>
  <si>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</si>
  <si>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</si>
  <si>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</si>
  <si>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</si>
  <si>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</si>
  <si>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1 14 06020 00 0000 430</t>
  </si>
  <si>
    <t xml:space="preserve">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
</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</si>
  <si>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</si>
  <si>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</si>
  <si>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</si>
  <si>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</si>
  <si>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</si>
  <si>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</si>
  <si>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</si>
  <si>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</si>
  <si>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1 16 00000 00 0000 000</t>
  </si>
  <si>
    <t>ШТРАФЫ, САНКЦИИ, ВОЗМЕЩЕНИЕ УЩЕРБА</t>
  </si>
  <si>
    <t>1 17 00000 00 0000 000</t>
  </si>
  <si>
    <t>ПРОЧИЕ НЕНАЛОГОВЫЕ ДОХОДЫ</t>
  </si>
  <si>
    <t>1 17 01000 00 0000 180</t>
  </si>
  <si>
    <t>Невыясненные поступления</t>
  </si>
  <si>
    <t>1 17 01040 04 0000 180</t>
  </si>
  <si>
    <t>Невыясненные поступления, зачисляемые в бюджеты городских округов</t>
  </si>
  <si>
    <t>1 17 05000 00 0000 180</t>
  </si>
  <si>
    <t xml:space="preserve">Прочие неналоговые доходы </t>
  </si>
  <si>
    <t>1 17 05040 04 0000 180</t>
  </si>
  <si>
    <t>БЕЗВОЗМЕЗДНЫЕ ПОСТУПЛЕНИЯ</t>
  </si>
  <si>
    <t>Субсидии бюджетам бюджетной системы  Российской Федерации  (межбюджетные субсидии)</t>
  </si>
  <si>
    <t xml:space="preserve">2 02 02009 00 0000 151  </t>
  </si>
  <si>
    <t>Субсидии    бюджетам  на государственную поддержку малого и среднего предпринимательства, включая  крестьянские (фермерские) хозяйства</t>
  </si>
  <si>
    <t xml:space="preserve">2 02 20009 04 0000 151  </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</si>
  <si>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</si>
  <si>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2 02 02051 00 0000 151</t>
  </si>
  <si>
    <t>Субсидии бюджетам на реализацию федеральных целевых программ</t>
  </si>
  <si>
    <t>2 02 02051 04 0000 151</t>
  </si>
  <si>
    <t>Субсидии бюджетам городских округов на реализацию федеральных целевых программ</t>
  </si>
  <si>
    <t xml:space="preserve"> 2 02 20077 00 0000 151</t>
  </si>
  <si>
    <t xml:space="preserve">Субсидии бюджетам на софинансирование капитальных вложений в объекты государственной (муниципальной) собственности
</t>
  </si>
  <si>
    <t>2 02 20077 04 0000 151</t>
  </si>
  <si>
    <t xml:space="preserve">Субсидии бюджетам городских округов на софинансирование капитальных вложений в объекты муниципальной собственности
</t>
  </si>
  <si>
    <t>Субсидия бюджетам городских округов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</si>
  <si>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</si>
  <si>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</si>
  <si>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</si>
  <si>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</si>
  <si>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</si>
  <si>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</si>
  <si>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Прочие субсидии</t>
  </si>
  <si>
    <t>Прочие субсидии бюджетам городских округов</t>
  </si>
  <si>
    <t xml:space="preserve">Субвенции бюджетам бюджетной системы  Российской Федерации  </t>
  </si>
  <si>
    <t xml:space="preserve">Субвенции местным бюджетам на выполнение передаваемых полномочий субъектов Российской Федерации </t>
  </si>
  <si>
    <t>Субвенции бюджетам городских округов на выполнение передаваемых полномочий субъектов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</si>
  <si>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</si>
  <si>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</si>
  <si>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</si>
  <si>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</si>
  <si>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</si>
  <si>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</si>
  <si>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Прочие субвенции</t>
  </si>
  <si>
    <t>Прочие субвенции бюджетам городских округов</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</si>
  <si>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</si>
  <si>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</si>
  <si>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городских округов</t>
  </si>
  <si>
    <t>2 07 00000 00 0000 000</t>
  </si>
  <si>
    <t>Прочие безвозмездные поступления в бюджеты городских округов</t>
  </si>
  <si>
    <t>2 07 04010 04 0000 180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</si>
  <si>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</si>
  <si>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</si>
  <si>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</si>
  <si>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</si>
  <si>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</si>
  <si>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</si>
  <si>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</si>
  <si>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</si>
  <si>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</si>
  <si>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</si>
  <si>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</si>
  <si>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</si>
  <si>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ВСЕГО ДОХОДОВ:</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</si>
  <si>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</si>
  <si>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</si>
  <si>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Субсидии бюджетам городских округов на поддержку обустройства мест массового отдыха населения (городских парков)</t>
  </si>
  <si>
    <t>Субсидии бюджетам на поддержку обустройства мест массового отдыха населения (городских парков)</t>
  </si>
  <si>
    <t>2 02 25560 00 0000 151</t>
  </si>
  <si>
    <t>2 02 25560 04 0000 151</t>
  </si>
  <si>
    <t>тыс.руб.</t>
  </si>
  <si>
    <t>% исполнения от
уточненного
плана</t>
  </si>
  <si>
    <t>1 12 01042 01 6000 120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</si>
  <si>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</si>
  <si>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1 01 02050 01 3000 110</t>
  </si>
  <si>
    <t>Государственная пошлина за выдачу разрешения на установку рекламной конструкции</t>
  </si>
  <si>
    <t>1 08 07150 01 0000 110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</si>
  <si>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</si>
  <si>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</si>
  <si>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1 13 02994 04 1100 130</t>
  </si>
  <si>
    <t>1 13 02994 04 1200 130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</si>
  <si>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</si>
  <si>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</si>
  <si>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1 13 02994 04 2100 130</t>
  </si>
  <si>
    <t>1 13 02994 04 2200 130</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</si>
  <si>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</si>
  <si>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</si>
  <si>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2 02 25520 00 0000 150</t>
  </si>
  <si>
    <t>2 02 25520 04 0000 150</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</si>
  <si>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</si>
  <si>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</si>
  <si>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2 02 27112 00 0000 150</t>
  </si>
  <si>
    <t>2 02 27112 04 0000 150</t>
  </si>
  <si>
    <t>Возврат остатков субсидий на поддержку обустройства мест массового отдыха населения (городских парков) из бюджетов городских округов</t>
  </si>
  <si>
    <t>2 19 25560 04 0000 150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</si>
  <si>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</si>
  <si>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2 19 35118 04 0000 150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</si>
  <si>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</si>
  <si>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2 19 35120 04 0000 150</t>
  </si>
  <si>
    <t>Возврат остатков субвенций на государственную регистрацию актов гражданского состояния из бюджетов городских округов</t>
  </si>
  <si>
    <t>2 19 35930 04 0000 150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</si>
  <si>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</si>
  <si>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</si>
  <si>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2 02 35134 00 0000 150</t>
  </si>
  <si>
    <t>2 02 35134 04 0000 150</t>
  </si>
  <si>
    <t>2 02 20000 00 0000 150</t>
  </si>
  <si>
    <t>2 02 25466 00 0000 150</t>
  </si>
  <si>
    <t>2 02 25466 04 0000 150</t>
  </si>
  <si>
    <t>2 02 25497 00 0000 150</t>
  </si>
  <si>
    <t>2 02 25497 04 0000 150</t>
  </si>
  <si>
    <t>2 02 29999 00 0000 150</t>
  </si>
  <si>
    <t>2 02 29999 04 0000 150</t>
  </si>
  <si>
    <t>2 02 30000 00 0000 150</t>
  </si>
  <si>
    <t>2 02 30024 00 0000 150</t>
  </si>
  <si>
    <t>2 02 30024 04 0000 150</t>
  </si>
  <si>
    <t>2 02 35082 00 0000 150</t>
  </si>
  <si>
    <t>2 02 35082 04 0000 150</t>
  </si>
  <si>
    <t>2 02 35120 00 0000 150</t>
  </si>
  <si>
    <t>2 02 35120 04 0000 150</t>
  </si>
  <si>
    <t>2 02 35135 00 0000 150</t>
  </si>
  <si>
    <t>2 02 35135 04 0000 150</t>
  </si>
  <si>
    <t>2 02 35176 00 0000 150</t>
  </si>
  <si>
    <t>2 02 35176 04 0000 150</t>
  </si>
  <si>
    <t>2 02 35930 00 0000 150</t>
  </si>
  <si>
    <t>2 02 35930 04 0000 150</t>
  </si>
  <si>
    <t>2 02 39999 00 0000 150</t>
  </si>
  <si>
    <t>2 02 39999 04 0000 150</t>
  </si>
  <si>
    <t>2 02 40000 00 0000 150</t>
  </si>
  <si>
    <t>2 02 49999 00 0000 150</t>
  </si>
  <si>
    <t>2 02 49999 04 0000 150</t>
  </si>
  <si>
    <t>2 07 04000 04 0000 150</t>
  </si>
  <si>
    <t>2 07 04050 04 0000 150</t>
  </si>
  <si>
    <t>2 18 00000 00 0000 150</t>
  </si>
  <si>
    <t>2 18 04000 04 0000 150</t>
  </si>
  <si>
    <t>2 18 04010 04 0000 150</t>
  </si>
  <si>
    <t>2 18 04020 04 0000 150</t>
  </si>
  <si>
    <t>2 19 00000 04 0000 150</t>
  </si>
  <si>
    <t>2 19 25555 04 0000 150</t>
  </si>
  <si>
    <t>2 19 60010 04 0000 150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</si>
  <si>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</si>
  <si>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</si>
  <si>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</si>
  <si>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</si>
  <si>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</si>
  <si>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</si>
  <si>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</si>
  <si>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</si>
  <si>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</si>
  <si>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</si>
  <si>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</si>
  <si>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</si>
  <si>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</si>
  <si>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</si>
  <si>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</si>
  <si>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</si>
  <si>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</si>
  <si>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</si>
  <si>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</si>
  <si>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</si>
  <si>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</si>
  <si>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</si>
  <si>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</si>
  <si>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</si>
  <si>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1 16 01050 01 0000 140</t>
  </si>
  <si>
    <t>1 16 01053 01 0000 140</t>
  </si>
  <si>
    <t>1 16 01060 01 0000 140</t>
  </si>
  <si>
    <t>1 16 01063 01 0000 140</t>
  </si>
  <si>
    <t>1 16 01070 01 0000 140</t>
  </si>
  <si>
    <t>1 16 01080 01 0000 140</t>
  </si>
  <si>
    <t>1 16 01143 01 0000 140</t>
  </si>
  <si>
    <t>1 16 01180 01 0000 140</t>
  </si>
  <si>
    <t>1 16 01190 01 0000 140</t>
  </si>
  <si>
    <t>1 16 01193 01 0000 140</t>
  </si>
  <si>
    <t>1 16 01200 01 0000 140</t>
  </si>
  <si>
    <t>1 16 01203 01 0000 140</t>
  </si>
  <si>
    <t>1 16 02020 02 0000 140</t>
  </si>
  <si>
    <t>1 16 11000 01 0000 140</t>
  </si>
  <si>
    <t>1 16 11030 01 0000 140</t>
  </si>
  <si>
    <t>1 16 11060 01 0000 140</t>
  </si>
  <si>
    <t>1 16 11064 01 0000 140</t>
  </si>
  <si>
    <t>1 16 01073 01 0000 140</t>
  </si>
  <si>
    <t>1 16 01083 01 0000 140</t>
  </si>
  <si>
    <t>1 16 01140 01 0000 140</t>
  </si>
  <si>
    <t>1 16 01183 01 0000 140</t>
  </si>
  <si>
    <t>1 16 02000 02 0000 140</t>
  </si>
  <si>
    <t>1 16 01000 01 0000 140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</si>
  <si>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</si>
  <si>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1 01 02040 01 4000 110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</si>
  <si>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</si>
  <si>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</si>
  <si>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1 08 04000 01 0000 110</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</si>
  <si>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</si>
  <si>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</si>
  <si>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1 16 01074 01 0000 140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</si>
  <si>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</si>
  <si>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1 16 01194 01 0000 140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</si>
  <si>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</si>
  <si>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</si>
  <si>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</si>
  <si>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</si>
  <si>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1 16 07010 00 0000 140</t>
  </si>
  <si>
    <t>1 16 07010 04 0000 140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</si>
  <si>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</si>
  <si>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</si>
  <si>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1 16 07090 00 0000 140</t>
  </si>
  <si>
    <t>1 16 07090 04 0000 140</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</si>
  <si>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</si>
  <si>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</si>
  <si>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</si>
  <si>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</si>
  <si>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1 16 10000 00 0000 140</t>
  </si>
  <si>
    <t>1 16 10120 00 0000 140</t>
  </si>
  <si>
    <t>1 16 10123 01 0000 140</t>
  </si>
  <si>
    <t>1 16 10129 01 0000 140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</si>
  <si>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</si>
  <si>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1 16 11050 01 0000 140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</si>
  <si>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</si>
  <si>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</si>
  <si>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</si>
  <si>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</si>
  <si>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</si>
  <si>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</si>
  <si>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2 02 25467 00 0000150</t>
  </si>
  <si>
    <t>2 02 25467 04 0000 150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</si>
  <si>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</si>
  <si>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КоАП РФ за административные правонарушения в области связи и информации, налагаемые мировыми судьями (иные штрафы)</t>
  </si>
  <si>
    <t>1 16 01130 01 0000 140</t>
  </si>
  <si>
    <t>1 16 01133 01 9000 140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</si>
  <si>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</si>
  <si>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</si>
  <si>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1 16 01150 01 0000 140</t>
  </si>
  <si>
    <t>1 16 01153 01 9000 140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</si>
  <si>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</si>
  <si>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</si>
  <si>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</si>
  <si>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</si>
  <si>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1 16 10060 00 0000 140</t>
  </si>
  <si>
    <t>1 16 10062 04 0000 140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</si>
  <si>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</si>
  <si>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</si>
  <si>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2 02 25187 00 0000 150</t>
  </si>
  <si>
    <t>2 02 25187 04 0000 150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</si>
  <si>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</si>
  <si>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</si>
  <si>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2 02 25229 00 0000 150</t>
  </si>
  <si>
    <t>2 02 25229 04 0000 150</t>
  </si>
  <si>
    <t>Субсидии бюджетам на обеспечение комплексного развития сельских территорий</t>
  </si>
  <si>
    <t>Субсидии бюджетам городских округов на обеспечение комплексного развития сельских территорий</t>
  </si>
  <si>
    <t>2 02 25576 00 0000 150</t>
  </si>
  <si>
    <t>2 02 25576 04 0000 150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</si>
  <si>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</si>
  <si>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</si>
  <si>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</si>
  <si>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</si>
  <si>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</si>
  <si>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</si>
  <si>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</si>
  <si>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</si>
  <si>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</si>
  <si>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</si>
  <si>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</si>
  <si>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</si>
  <si>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</si>
  <si>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1 16 01153 01 0000 140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</si>
  <si>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</si>
  <si>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</si>
  <si>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1 16 01193 01 0005 140</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</si>
  <si>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</si>
  <si>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</si>
  <si>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</si>
  <si>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</si>
  <si>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</si>
  <si>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</si>
  <si>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</si>
  <si>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1 16 10123 01 0001 140</t>
  </si>
  <si>
    <t>1 16 10123 01 0041 140</t>
  </si>
  <si>
    <t>2 19 35135 04 0000 150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</si>
  <si>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</si>
  <si>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2 19 35176 04 0000 150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</si>
  <si>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</si>
  <si>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1 06 06032 04 5000 110</t>
  </si>
  <si>
    <t>Земельный налог с организаций,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</si>
  <si>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</si>
  <si>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1 16 01053 01 0351 140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</si>
  <si>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</si>
  <si>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1 16 01063 01 0024 140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</si>
  <si>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</si>
  <si>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</si>
  <si>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</si>
  <si>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1 16 01083 01 0028 140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</si>
  <si>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</si>
  <si>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1 16 01083 01 0037 140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</si>
  <si>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</si>
  <si>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</si>
  <si>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</si>
  <si>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</si>
  <si>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</si>
  <si>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</si>
  <si>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1 16 01153 01 0005 140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</si>
  <si>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</si>
  <si>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1 16 01153 01 0006 140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</si>
  <si>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</si>
  <si>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</si>
  <si>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</si>
  <si>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</si>
  <si>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</si>
  <si>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</si>
  <si>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</si>
  <si>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</si>
  <si>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</si>
  <si>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</si>
  <si>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1 16 01110 01 0000 140</t>
  </si>
  <si>
    <t>Прочие неналоговые доходы бюджетов городских округов</t>
  </si>
  <si>
    <t>Межбюджетные трансферты, передаваемые бюджетам городских округов на создание модельных муниципальных библиотек</t>
  </si>
  <si>
    <t>2 02 45454 00 0000 150</t>
  </si>
  <si>
    <t>Межбюджетные трансферты, передаваемые бюджетам на создание модельных муниципальных библиотек</t>
  </si>
  <si>
    <t>2 02 45454 04 0000 150</t>
  </si>
  <si>
    <t>1 16 01203 01 0006 140</t>
  </si>
  <si>
    <t>1 16 01193 01 9000 140</t>
  </si>
  <si>
    <t>1 16 01193 01 0401 140</t>
  </si>
  <si>
    <t>1 16 01193 01 0007 140</t>
  </si>
  <si>
    <t>1 16 01173 01 0008 140</t>
  </si>
  <si>
    <t>1 16 01173 01 0007 140</t>
  </si>
  <si>
    <t>1 16 01173 01 0000 140</t>
  </si>
  <si>
    <t>1 16 01170 01 0000 140</t>
  </si>
  <si>
    <t>1 16 01153 01 0012 140</t>
  </si>
  <si>
    <t>1 16 01113 01 0021 140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</si>
  <si>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</si>
  <si>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1 16 01053 01 9000 140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</si>
  <si>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</si>
  <si>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1 16 01063 01 0008 140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</si>
  <si>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</si>
  <si>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</si>
  <si>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</si>
  <si>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</si>
  <si>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1 16 01160 01 0000 140</t>
  </si>
  <si>
    <t>1 16 01163 01 0000 140</t>
  </si>
  <si>
    <t>Административные штрафы, установленные Главой 17 КоАП РФ за административные правонарушения, посягающие на институты государственной власти, налагаемые мировыми судьями (иные штрафы)</t>
  </si>
  <si>
    <t>1 16 01173 01 9000 140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</si>
  <si>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</si>
  <si>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</si>
  <si>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</si>
  <si>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1 16 01333 01 0016 140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</si>
  <si>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</si>
  <si>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1 16 01333 01 0012 140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</si>
  <si>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</si>
  <si>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</si>
  <si>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1 16 01330 00 0000 140</t>
  </si>
  <si>
    <t>1 16 01333 01 0000 140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</si>
  <si>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</si>
  <si>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</si>
  <si>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2 02 45303 04 0000 150</t>
  </si>
  <si>
    <t>2 02 45303 00 0000 150</t>
  </si>
  <si>
    <t>Единый налог на вмененный доход для отдельных видов деятельности (проценты по соответствующему платежу)</t>
  </si>
  <si>
    <t>1 05 02010 02 2200 110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</si>
  <si>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</si>
  <si>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</si>
  <si>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Наименование кода вида доходов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</si>
  <si>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</si>
  <si>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</si>
  <si>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1 01 02080 01 0000 110</t>
  </si>
  <si>
    <t>Земельный налог с организаций, обладающих земельным участком, расположенным в границах городских округов (прочие поступления)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</si>
  <si>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</si>
  <si>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</si>
  <si>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</si>
  <si>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</si>
  <si>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</si>
  <si>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</si>
  <si>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потребление (распитие) алкогольной продукции в запрещенных местах либо потребление наркотических средств или психотропных веществ, новых потенциально опасных психоактивных веществ или одурманивающих веществ в общественных местах)</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</si>
  <si>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</si>
  <si>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софинансирование капитальных вложений в объекты муниципальной собственности из бюджетов городских округов</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</si>
  <si>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</si>
  <si>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</si>
  <si>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</si>
  <si>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</si>
  <si>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1 08 07110 01 0102 110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</si>
  <si>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</si>
  <si>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</si>
  <si>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1 16 01072 01 0000 140</t>
  </si>
  <si>
    <t>1 16 01072 01 0233 140</t>
  </si>
  <si>
    <t>1 16 01083 01 0281 140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</si>
  <si>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</si>
  <si>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</si>
  <si>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</si>
  <si>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</si>
  <si>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</si>
  <si>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2 03 04099 04 0000 150</t>
  </si>
  <si>
    <t>2 03 04000 04 0000 150</t>
  </si>
  <si>
    <t>2 03 00000 00 0000 000</t>
  </si>
  <si>
    <t>2 19 25497 04 0000 150</t>
  </si>
  <si>
    <t>2 19 27112 04 0000 150</t>
  </si>
  <si>
    <t>2 19 45303 04 0000 150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</si>
  <si>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</si>
  <si>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1 01 02080 01 2100 110</t>
  </si>
  <si>
    <t>1 01 02080 01 1000 110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</si>
  <si>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</si>
  <si>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</si>
  <si>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</si>
  <si>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1 16 01073 01 9000 140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</si>
  <si>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</si>
  <si>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1 16 01083 01 9000 140</t>
  </si>
  <si>
    <t>1 16 01103 01 0000 140</t>
  </si>
  <si>
    <t>1 16 01103 01 9000 140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</si>
  <si>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об участии в долевом строительстве многоквартирных домов и (или) иных объектов недвижимости)</t>
  </si>
  <si>
    <t>1 16 01143 01 0028 140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</si>
  <si>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</si>
  <si>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1 16 01193 01 0020 140</t>
  </si>
  <si>
    <t>1 16 01203 01 0020 140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</si>
  <si>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</si>
  <si>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1 16 01203 01 0007 140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</si>
  <si>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</si>
  <si>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</si>
  <si>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</si>
  <si>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1 16 01203 01 0013 140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</si>
  <si>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требований к производству или обороту этилового спирта, алкогольной и спиртосодержащей продукции)</t>
  </si>
  <si>
    <t>1 16 01333 01 0017 140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</si>
  <si>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</si>
  <si>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</si>
  <si>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</si>
  <si>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1 16 10031 04 0000 140</t>
  </si>
  <si>
    <t>Инициативные платежи</t>
  </si>
  <si>
    <t>Инициативные платежи, зачисляемые в бюджеты городских округов</t>
  </si>
  <si>
    <t>Инициативные платежи, зачисляемые в бюджеты городских округов ("Площадка для выгула собак")</t>
  </si>
  <si>
    <t>Инициативные платежи, зачисляемые в бюджеты городских округов (спортивная площадка "Здоровье в порядке - спасибо площадке")</t>
  </si>
  <si>
    <t>Инициативные платежи, зачисляемые в бюджеты городских округов (игровая площадка "Волшебный мир детства")</t>
  </si>
  <si>
    <t>Инициативные платежи, зачисляемые в бюджеты городских округов (Спортивно-игровая площадка "Спорт каждый день")</t>
  </si>
  <si>
    <t>Инициативные платежи, зачисляемые в бюджеты городских округов ("В гостях у сказки" (устройство детской площадки по сказкам дяди Андрея))</t>
  </si>
  <si>
    <t>1 17 15000 00 0000 150</t>
  </si>
  <si>
    <t>1 17 15020 04 0000 150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</si>
  <si>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</si>
  <si>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</si>
  <si>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2 02 45424 00 0000 150</t>
  </si>
  <si>
    <t>2 02 45424 04 0000 150</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</si>
  <si>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средства местного бюджета)</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</si>
  <si>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безвозмездные поступления от других бюджетов бюджетной системы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</si>
  <si>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</si>
  <si>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</si>
  <si>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2 19 35082 04 0000 150</t>
  </si>
  <si>
    <t>2 19 25304 04 0000 150</t>
  </si>
  <si>
    <t>1 06 06032 04 4000 110</t>
  </si>
  <si>
    <t>1 08 03010 01 1050 110</t>
  </si>
  <si>
    <t>1 08 03010 01 1060 110</t>
  </si>
  <si>
    <t>2 02 10000 00 0000 150</t>
  </si>
  <si>
    <t>2 02 15002 00 0000 150</t>
  </si>
  <si>
    <t>2 02 15002 04 0000 150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</si>
  <si>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</si>
  <si>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1 16 01193 01 0030 140</t>
  </si>
  <si>
    <t>Инициативные платежи, зачисляемые в бюджеты городских округов ("Молодежная лига КВН")</t>
  </si>
  <si>
    <t>Инициативные платежи, зачисляемые в бюджеты городских округов ("Активное долголетие: от смартфона до ноутбука")</t>
  </si>
  <si>
    <t>Инициативные платежи, зачисляемые в бюджеты городских округов ("Березники-90. Юбилейная открытка")</t>
  </si>
  <si>
    <t>Инициативные платежи, зачисляемые в бюджеты городских округов ("Добро пожаловать в Пыскор!")</t>
  </si>
  <si>
    <t>Инициативные платежи, зачисляемые в бюджеты городских округов ("Детское творчество - родному городу")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</si>
  <si>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</si>
  <si>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1 16 01073 01 0028 140</t>
  </si>
  <si>
    <t>1 16 01103 01 0501 140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</si>
  <si>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незаконное культивирование растений, содержащих наркотические средства или психотропные вещества либо их прекурсоры)</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</si>
  <si>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</si>
  <si>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</si>
  <si>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Прочие дотации</t>
  </si>
  <si>
    <t>Прочие дотации бюджетам городских округов</t>
  </si>
  <si>
    <t>Субсидии бюджетам на оснащение объектов спортивной инфраструктуры спортивно-технологическим оборудованием</t>
  </si>
  <si>
    <t>Субсидии бюджетам городских округов на оснащение объектов спортивной инфраструктуры спортивно-технологическим оборудованием</t>
  </si>
  <si>
    <t>2 02 19999 00 0000 150</t>
  </si>
  <si>
    <t>2 02 19999 04 0000 150</t>
  </si>
  <si>
    <t>2 02 25228 00 0000 150</t>
  </si>
  <si>
    <t>2 02 25228 04 0000 150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</si>
  <si>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</si>
  <si>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городских округов, за счет средств резервного фонда Правительства Российской Федерации</t>
  </si>
  <si>
    <t>2 02 49001 00 0000 150</t>
  </si>
  <si>
    <t>2 02 49001 04 0000 150</t>
  </si>
  <si>
    <t>Доходы бюджетов городских округов от возврата иными организациями остатков субсидий прошлых лет</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</si>
  <si>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</si>
  <si>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1 16 01100 01 0000 140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</si>
  <si>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</si>
  <si>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1 16 01143 01 0101 140</t>
  </si>
  <si>
    <t>2 18 04020 04 1100 150</t>
  </si>
  <si>
    <t>2 18 04020 04 1200 150</t>
  </si>
  <si>
    <t>1 17 15020 04 0084 150</t>
  </si>
  <si>
    <t>1 17 15020 04 0085 150</t>
  </si>
  <si>
    <t>1 17 15020 04 0081 150</t>
  </si>
  <si>
    <t>1 17 15020 04 0082 150</t>
  </si>
  <si>
    <t>1 17 15020 04 0083 150</t>
  </si>
  <si>
    <t>1 17 15020 04 0087 150</t>
  </si>
  <si>
    <t>1 17 15020 04 8052 150</t>
  </si>
  <si>
    <t>1 17 15020 04 8053 150</t>
  </si>
  <si>
    <t>1 17 15020 04 8051 150</t>
  </si>
  <si>
    <t>1 17 15020 04 8054 150</t>
  </si>
  <si>
    <t>1 17 15020 04 8055 150</t>
  </si>
  <si>
    <t>1 17 15020 04 0086 150</t>
  </si>
  <si>
    <t>1 03 02231 01 0000 110</t>
  </si>
  <si>
    <t>1 03 02241 01 0000 110</t>
  </si>
  <si>
    <t>1 03 02251 01 0000 110</t>
  </si>
  <si>
    <t>1 03 02261 01 0000 110</t>
  </si>
  <si>
    <t>Инициативные платежи, зачисляемые в бюджеты городских округов (спортивный городок для пляжного волейбола 2)</t>
  </si>
  <si>
    <t>Инициативные платежи, зачисляемые в бюджеты городских округов (детская площадка "Непоседы")</t>
  </si>
  <si>
    <t>ПРОЧИЕ БЕЗВОЗМЕЗДНЫЕ ПОСТУПЛЕНИЯ</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</si>
  <si>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</si>
  <si>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</si>
  <si>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Плата за размещение отходов производства (пени по соответствующему платежу)</t>
  </si>
  <si>
    <t>1 12 01041 01 2100 120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</si>
  <si>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</si>
  <si>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1 16 01063 01 0023 140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</si>
  <si>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</si>
  <si>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1 16 01193 01 0012 140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</si>
  <si>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округов</t>
  </si>
  <si>
    <t>2 19 25520 04 0000 150</t>
  </si>
  <si>
    <t>1 12 01010 01 2100 120</t>
  </si>
  <si>
    <t>Плата за выбросы загрязняющих веществ в атмосферный воздух стационарными объектами (пени по соответствующему платежу)</t>
  </si>
  <si>
    <t>2 18 04030 04 0000 150</t>
  </si>
  <si>
    <t>Доходы бюджетов городских округов от возврата иными организациями остатков субсидий прошлых лет (Возврат остатков субсидий, источником предоставления которых являлись средства местного бюджета)</t>
  </si>
  <si>
    <t>Доходы бюджетов городских округов от возврата иными организациями остатков субсидий прошлых лет (Возврат остатков субсидий, источником предоставления которых являлись безвозмездные поступления от других бюджетов бюджетной системы Российской Федерации)</t>
  </si>
  <si>
    <t>2 18 04030 04 1100 150</t>
  </si>
  <si>
    <t>2 18 04030 04 1200 150</t>
  </si>
  <si>
    <t>1 08 02000 01 0000 110</t>
  </si>
  <si>
    <t>1 08 02020 01 1050 110</t>
  </si>
  <si>
    <t>Транспортный налог с организаций (прочие поступления)</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</si>
  <si>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</si>
  <si>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</si>
  <si>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</si>
  <si>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</si>
  <si>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2 02 25555 04 0000 150</t>
  </si>
  <si>
    <t>2 02 25555 00 0000 150</t>
  </si>
  <si>
    <t>2 02 25519 04 0000 150</t>
  </si>
  <si>
    <t>2 02 25519 00 0000 150</t>
  </si>
  <si>
    <t>Форма Г-2</t>
  </si>
  <si>
    <t>к решению Березниковской городской Думы</t>
  </si>
  <si>
    <t xml:space="preserve">от                  №          
</t>
  </si>
  <si>
    <t xml:space="preserve">Исполнение бюджета муниципального образования "Город Березники" Пермского края
по кодам видов доходов за 2022 год </t>
  </si>
  <si>
    <t>Исполнение за 2022 год</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</si>
  <si>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</si>
  <si>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2 02 45179 00 0000 150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</si>
  <si>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</si>
  <si>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</si>
  <si>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</si>
  <si>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1 12 01041 01 0000 120</t>
  </si>
  <si>
    <t>Плата за размещение отходов производства</t>
  </si>
  <si>
    <t>1 12 01042 01 0000 120</t>
  </si>
  <si>
    <t>Плата за размещение твердых коммунальных отходов</t>
  </si>
  <si>
    <t>1 16 01143 01 0102 140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</si>
  <si>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</si>
  <si>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</si>
  <si>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1 16 01143 01 0401 140</t>
  </si>
  <si>
    <t>2 19 25232 04 0000 150</t>
  </si>
  <si>
    <t>2 00 00000 00 0000 000</t>
  </si>
  <si>
    <t>2 02 00000 00 0000 000</t>
  </si>
  <si>
    <t xml:space="preserve">Государственная пошлина  за  государственную регистрацию, а также за совершение прочих юридически значимых действий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</si>
</sst>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32" x14ac:knownFonts="1">
    <font>
      <sz val="10"/>
      <name val="Arial"/>
      <charset val="204"/>
    </font>
    <font>
      <sz val="10"/>
      <name val="Arial Cyr"/>
      <charset val="204"/>
    </font>
    <font>
      <sz val="13"/>
      <name val="Times New Roman"/>
      <family val="1"/>
      <charset val="204"/>
    </font>
    <font>
      <sz val="10"/>
      <name val="Arial"/>
      <family val="2"/>
      <charset val="204"/>
    </font>
    <font>
      <sz val="13"/>
      <name val="Arial"/>
      <family val="2"/>
      <charset val="204"/>
    </font>
    <font>
      <sz val="10"/>
      <name val="Times New Roman"/>
      <family val="1"/>
      <charset val="204"/>
    </font>
    <font>
      <b/>
      <sz val="14"/>
      <name val="Times New Roman"/>
      <family val="1"/>
      <charset val="204"/>
    </font>
    <font>
      <b/>
      <sz val="12"/>
      <name val="Times New Roman"/>
      <family val="1"/>
    </font>
    <font>
      <sz val="11"/>
      <name val="Times New Roman"/>
      <family val="1"/>
      <charset val="204"/>
    </font>
    <font>
      <sz val="10"/>
      <name val="Arial"/>
      <family val="2"/>
      <charset val="204"/>
    </font>
    <font>
      <sz val="8"/>
      <name val="Times New Roman"/>
      <family val="1"/>
      <charset val="204"/>
    </font>
    <font>
      <sz val="7"/>
      <name val="Arial Cyr"/>
      <charset val="204"/>
    </font>
    <font>
      <b/>
      <sz val="9"/>
      <name val="Times New Roman"/>
      <family val="1"/>
    </font>
    <font>
      <b/>
      <sz val="10"/>
      <name val="Times New Roman"/>
      <family val="1"/>
    </font>
    <font>
      <sz val="9"/>
      <name val="Arial Cyr"/>
      <charset val="204"/>
    </font>
    <font>
      <i/>
      <sz val="9"/>
      <name val="Times New Roman"/>
      <family val="1"/>
      <charset val="204"/>
    </font>
    <font>
      <i/>
      <sz val="10"/>
      <name val="Times New Roman"/>
      <family val="1"/>
      <charset val="204"/>
    </font>
    <font>
      <sz val="9"/>
      <name val="Times New Roman"/>
      <family val="1"/>
    </font>
    <font>
      <sz val="10"/>
      <name val="Times New Roman"/>
      <family val="1"/>
    </font>
    <font>
      <i/>
      <sz val="10"/>
      <name val="Times New Roman"/>
      <family val="1"/>
    </font>
    <font>
      <i/>
      <sz val="10"/>
      <name val="Arial Cyr"/>
      <charset val="204"/>
    </font>
    <font>
      <sz val="9"/>
      <name val="Times New Roman"/>
      <family val="1"/>
      <charset val="204"/>
    </font>
    <font>
      <b/>
      <sz val="10"/>
      <name val="Arial Cyr"/>
      <charset val="204"/>
    </font>
    <font>
      <i/>
      <sz val="9"/>
      <name val="Times New Roman"/>
      <family val="1"/>
    </font>
    <font>
      <b/>
      <sz val="9"/>
      <name val="Times New Roman"/>
      <family val="1"/>
      <charset val="204"/>
    </font>
    <font>
      <b/>
      <sz val="10"/>
      <name val="Times New Roman"/>
      <family val="1"/>
      <charset val="204"/>
    </font>
    <font>
      <sz val="11"/>
      <color indexed="8"/>
      <name val="Calibri"/>
      <family val="2"/>
    </font>
    <font>
      <sz val="11"/>
      <color indexed="8"/>
      <name val="Calibri"/>
      <family val="2"/>
      <charset val="204"/>
    </font>
    <font>
      <sz val="10"/>
      <name val="Arial"/>
      <family val="2"/>
      <charset val="204"/>
    </font>
    <font>
      <sz val="12"/>
      <name val="Times New Roman"/>
      <family val="1"/>
      <charset val="204"/>
    </font>
    <font>
      <sz val="12"/>
      <name val="Arial"/>
      <family val="2"/>
      <charset val="204"/>
    </font>
    <font>
      <b/>
      <i/>
      <sz val="10"/>
      <name val="Times New Roman"/>
      <family val="1"/>
      <charset val="204"/>
    </font>
  </fonts>
  <fills count="4">
    <fill>
      <patternFill patternType="none"/>
    </fill>
    <fill>
      <patternFill patternType="gray125"/>
    </fill>
    <fill>
      <patternFill patternType="solid">
        <fgColor theme="6" tint="0.79998168889431442"/>
        <bgColor indexed="64"/>
      </patternFill>
    </fill>
    <fill>
      <patternFill patternType="solid">
        <fgColor theme="2" tint="-9.9978637043366805E-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1" fillId="0" borderId="0"/>
    <xf numFmtId="0" fontId="1" fillId="0" borderId="0"/>
    <xf numFmtId="0" fontId="1" fillId="0" borderId="0"/>
    <xf numFmtId="0" fontId="26" fillId="0" borderId="0"/>
    <xf numFmtId="0" fontId="9" fillId="0" borderId="0"/>
    <xf numFmtId="0" fontId="9" fillId="0" borderId="0"/>
    <xf numFmtId="0" fontId="9" fillId="0" borderId="0"/>
    <xf numFmtId="0" fontId="9" fillId="0" borderId="0"/>
    <xf numFmtId="0" fontId="27"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cellStyleXfs>
  <cellXfs count="94">
    <xf numFmtId="0" fontId="0" fillId="0" borderId="0" xfId="0"/>
    <xf numFmtId="0" fontId="1" fillId="0" borderId="0" xfId="1"/>
    <xf numFmtId="0" fontId="5" fillId="0" borderId="0" xfId="1" applyFont="1"/>
    <xf numFmtId="0" fontId="7" fillId="0" borderId="0" xfId="1" applyFont="1"/>
    <xf numFmtId="0" fontId="8" fillId="0" borderId="0" xfId="1" applyFont="1" applyBorder="1"/>
    <xf numFmtId="0" fontId="8" fillId="0" borderId="0" xfId="1" applyFont="1" applyFill="1" applyBorder="1"/>
    <xf numFmtId="0" fontId="1" fillId="0" borderId="2" xfId="1" applyBorder="1"/>
    <xf numFmtId="3" fontId="10" fillId="0" borderId="2" xfId="3" applyNumberFormat="1" applyFont="1" applyFill="1" applyBorder="1" applyAlignment="1">
      <alignment horizontal="center" vertical="center" wrapText="1"/>
    </xf>
    <xf numFmtId="3" fontId="10" fillId="2" borderId="2" xfId="3" applyNumberFormat="1" applyFont="1" applyFill="1" applyBorder="1" applyAlignment="1">
      <alignment horizontal="center" vertical="center" wrapText="1"/>
    </xf>
    <xf numFmtId="0" fontId="1" fillId="0" borderId="2" xfId="1" applyFill="1" applyBorder="1"/>
    <xf numFmtId="0" fontId="1" fillId="0" borderId="0" xfId="1" applyFill="1"/>
    <xf numFmtId="0" fontId="11" fillId="0" borderId="0" xfId="1" applyFont="1" applyFill="1"/>
    <xf numFmtId="3" fontId="12" fillId="0" borderId="2" xfId="1" applyNumberFormat="1" applyFont="1" applyBorder="1" applyAlignment="1">
      <alignment horizontal="left" vertical="top"/>
    </xf>
    <xf numFmtId="0" fontId="13" fillId="0" borderId="2" xfId="0" applyFont="1" applyBorder="1" applyAlignment="1">
      <alignment vertical="top" wrapText="1"/>
    </xf>
    <xf numFmtId="164" fontId="13" fillId="0" borderId="2" xfId="1" applyNumberFormat="1" applyFont="1" applyFill="1" applyBorder="1" applyAlignment="1">
      <alignment vertical="top"/>
    </xf>
    <xf numFmtId="0" fontId="11" fillId="0" borderId="0" xfId="1" applyFont="1"/>
    <xf numFmtId="0" fontId="12" fillId="0" borderId="2" xfId="1" applyFont="1" applyBorder="1" applyAlignment="1">
      <alignment horizontal="left" vertical="top"/>
    </xf>
    <xf numFmtId="0" fontId="13" fillId="0" borderId="2" xfId="0" applyFont="1" applyBorder="1" applyAlignment="1">
      <alignment horizontal="left" vertical="top" wrapText="1"/>
    </xf>
    <xf numFmtId="0" fontId="14" fillId="0" borderId="0" xfId="1" applyFont="1"/>
    <xf numFmtId="3" fontId="15" fillId="0" borderId="2" xfId="1" applyNumberFormat="1" applyFont="1" applyBorder="1" applyAlignment="1">
      <alignment horizontal="left" vertical="top"/>
    </xf>
    <xf numFmtId="0" fontId="16" fillId="0" borderId="2" xfId="0" applyFont="1" applyBorder="1" applyAlignment="1">
      <alignment vertical="top" wrapText="1"/>
    </xf>
    <xf numFmtId="164" fontId="16" fillId="0" borderId="2" xfId="1" applyNumberFormat="1" applyFont="1" applyFill="1" applyBorder="1" applyAlignment="1">
      <alignment vertical="top"/>
    </xf>
    <xf numFmtId="3" fontId="17" fillId="0" borderId="2" xfId="1" applyNumberFormat="1" applyFont="1" applyBorder="1" applyAlignment="1">
      <alignment horizontal="left" vertical="top"/>
    </xf>
    <xf numFmtId="0" fontId="18" fillId="0" borderId="2" xfId="0" applyFont="1" applyBorder="1" applyAlignment="1">
      <alignment vertical="top" wrapText="1"/>
    </xf>
    <xf numFmtId="164" fontId="18" fillId="0" borderId="2" xfId="1" applyNumberFormat="1" applyFont="1" applyFill="1" applyBorder="1" applyAlignment="1">
      <alignment vertical="top"/>
    </xf>
    <xf numFmtId="164" fontId="19" fillId="0" borderId="2" xfId="1" applyNumberFormat="1" applyFont="1" applyFill="1" applyBorder="1" applyAlignment="1">
      <alignment vertical="top"/>
    </xf>
    <xf numFmtId="0" fontId="20" fillId="0" borderId="0" xfId="1" applyFont="1"/>
    <xf numFmtId="3" fontId="21" fillId="0" borderId="2" xfId="1" applyNumberFormat="1" applyFont="1" applyBorder="1" applyAlignment="1">
      <alignment horizontal="left" vertical="top"/>
    </xf>
    <xf numFmtId="0" fontId="5" fillId="0" borderId="2" xfId="0" applyFont="1" applyBorder="1" applyAlignment="1">
      <alignment vertical="top" wrapText="1"/>
    </xf>
    <xf numFmtId="164" fontId="5" fillId="0" borderId="2" xfId="1" applyNumberFormat="1" applyFont="1" applyFill="1" applyBorder="1" applyAlignment="1">
      <alignment vertical="top"/>
    </xf>
    <xf numFmtId="0" fontId="1" fillId="0" borderId="0" xfId="1" applyFont="1"/>
    <xf numFmtId="3" fontId="12" fillId="0" borderId="2" xfId="1" applyNumberFormat="1" applyFont="1" applyFill="1" applyBorder="1" applyAlignment="1">
      <alignment horizontal="left" vertical="top"/>
    </xf>
    <xf numFmtId="0" fontId="13" fillId="0" borderId="2" xfId="0" applyFont="1" applyFill="1" applyBorder="1" applyAlignment="1">
      <alignment horizontal="left" vertical="top" wrapText="1"/>
    </xf>
    <xf numFmtId="0" fontId="22" fillId="0" borderId="0" xfId="1" applyFont="1"/>
    <xf numFmtId="0" fontId="13" fillId="0" borderId="2" xfId="0" applyFont="1" applyFill="1" applyBorder="1" applyAlignment="1">
      <alignment vertical="top" wrapText="1"/>
    </xf>
    <xf numFmtId="3" fontId="17" fillId="0" borderId="2" xfId="1" applyNumberFormat="1" applyFont="1" applyFill="1" applyBorder="1" applyAlignment="1">
      <alignment horizontal="left" vertical="top"/>
    </xf>
    <xf numFmtId="0" fontId="18" fillId="0" borderId="2" xfId="0" applyFont="1" applyFill="1" applyBorder="1" applyAlignment="1">
      <alignment vertical="top" wrapText="1"/>
    </xf>
    <xf numFmtId="3" fontId="23" fillId="0" borderId="2" xfId="1" applyNumberFormat="1" applyFont="1" applyBorder="1" applyAlignment="1">
      <alignment horizontal="left" vertical="top"/>
    </xf>
    <xf numFmtId="0" fontId="19" fillId="0" borderId="2" xfId="0" applyFont="1" applyBorder="1" applyAlignment="1">
      <alignment vertical="top" wrapText="1"/>
    </xf>
    <xf numFmtId="0" fontId="19" fillId="0" borderId="2" xfId="0" applyFont="1" applyFill="1" applyBorder="1" applyAlignment="1">
      <alignment vertical="top" wrapText="1"/>
    </xf>
    <xf numFmtId="3" fontId="24" fillId="0" borderId="2" xfId="1" applyNumberFormat="1" applyFont="1" applyBorder="1" applyAlignment="1">
      <alignment horizontal="left" vertical="top"/>
    </xf>
    <xf numFmtId="0" fontId="25" fillId="0" borderId="2" xfId="0" applyFont="1" applyBorder="1" applyAlignment="1">
      <alignment vertical="top" wrapText="1"/>
    </xf>
    <xf numFmtId="164" fontId="25" fillId="0" borderId="2" xfId="1" applyNumberFormat="1" applyFont="1" applyFill="1" applyBorder="1" applyAlignment="1">
      <alignment vertical="top"/>
    </xf>
    <xf numFmtId="0" fontId="18" fillId="0" borderId="2" xfId="0" applyFont="1" applyFill="1" applyBorder="1" applyAlignment="1">
      <alignment horizontal="left" vertical="top" wrapText="1"/>
    </xf>
    <xf numFmtId="3" fontId="12" fillId="0" borderId="2" xfId="1" applyNumberFormat="1" applyFont="1" applyBorder="1" applyAlignment="1">
      <alignment vertical="top"/>
    </xf>
    <xf numFmtId="3" fontId="23" fillId="0" borderId="2" xfId="1" applyNumberFormat="1" applyFont="1" applyBorder="1" applyAlignment="1">
      <alignment vertical="top"/>
    </xf>
    <xf numFmtId="3" fontId="17" fillId="0" borderId="2" xfId="1" applyNumberFormat="1" applyFont="1" applyBorder="1" applyAlignment="1">
      <alignment vertical="top"/>
    </xf>
    <xf numFmtId="0" fontId="17" fillId="0" borderId="2" xfId="1" applyFont="1" applyBorder="1" applyAlignment="1">
      <alignment horizontal="left" vertical="top"/>
    </xf>
    <xf numFmtId="0" fontId="15" fillId="0" borderId="2" xfId="1" applyFont="1" applyBorder="1" applyAlignment="1">
      <alignment horizontal="left" vertical="top"/>
    </xf>
    <xf numFmtId="0" fontId="17" fillId="0" borderId="2" xfId="1" applyFont="1" applyFill="1" applyBorder="1" applyAlignment="1">
      <alignment horizontal="left" vertical="top"/>
    </xf>
    <xf numFmtId="0" fontId="5" fillId="0" borderId="2" xfId="0" applyFont="1" applyFill="1" applyBorder="1" applyAlignment="1">
      <alignment vertical="top" wrapText="1"/>
    </xf>
    <xf numFmtId="0" fontId="24" fillId="0" borderId="2" xfId="1" applyFont="1" applyFill="1" applyBorder="1" applyAlignment="1">
      <alignment horizontal="left" vertical="top"/>
    </xf>
    <xf numFmtId="0" fontId="25" fillId="0" borderId="2" xfId="0" applyFont="1" applyFill="1" applyBorder="1" applyAlignment="1">
      <alignment vertical="top" wrapText="1"/>
    </xf>
    <xf numFmtId="0" fontId="18" fillId="0" borderId="2" xfId="0" applyFont="1" applyBorder="1" applyAlignment="1">
      <alignment horizontal="left" vertical="top" wrapText="1"/>
    </xf>
    <xf numFmtId="0" fontId="23" fillId="0" borderId="2" xfId="1" applyFont="1" applyBorder="1" applyAlignment="1">
      <alignment horizontal="left" vertical="top"/>
    </xf>
    <xf numFmtId="0" fontId="19" fillId="0" borderId="2" xfId="0" applyFont="1" applyBorder="1" applyAlignment="1">
      <alignment horizontal="left" vertical="top" wrapText="1"/>
    </xf>
    <xf numFmtId="0" fontId="24" fillId="0" borderId="2" xfId="1" applyFont="1" applyBorder="1" applyAlignment="1">
      <alignment horizontal="left" vertical="top"/>
    </xf>
    <xf numFmtId="0" fontId="25" fillId="0" borderId="2" xfId="0" applyFont="1" applyBorder="1" applyAlignment="1">
      <alignment horizontal="left" vertical="top" wrapText="1"/>
    </xf>
    <xf numFmtId="0" fontId="16" fillId="0" borderId="2" xfId="0" applyFont="1" applyBorder="1" applyAlignment="1">
      <alignment horizontal="left" vertical="top" wrapText="1"/>
    </xf>
    <xf numFmtId="0" fontId="21" fillId="0" borderId="2" xfId="1" applyFont="1" applyBorder="1" applyAlignment="1">
      <alignment horizontal="left" vertical="top"/>
    </xf>
    <xf numFmtId="0" fontId="5" fillId="0" borderId="2" xfId="0" applyFont="1" applyBorder="1" applyAlignment="1">
      <alignment horizontal="left" vertical="top" wrapText="1"/>
    </xf>
    <xf numFmtId="0" fontId="13" fillId="0" borderId="2" xfId="0" applyFont="1" applyBorder="1" applyAlignment="1">
      <alignment wrapText="1"/>
    </xf>
    <xf numFmtId="164" fontId="13" fillId="0" borderId="2" xfId="1" applyNumberFormat="1" applyFont="1" applyFill="1" applyBorder="1" applyAlignment="1"/>
    <xf numFmtId="0" fontId="1" fillId="2" borderId="0" xfId="1" applyFill="1"/>
    <xf numFmtId="164" fontId="13" fillId="3" borderId="2" xfId="1" applyNumberFormat="1" applyFont="1" applyFill="1" applyBorder="1" applyAlignment="1">
      <alignment vertical="top"/>
    </xf>
    <xf numFmtId="0" fontId="22" fillId="0" borderId="0" xfId="1" applyFont="1" applyFill="1"/>
    <xf numFmtId="0" fontId="5" fillId="0" borderId="2" xfId="0" applyFont="1" applyFill="1" applyBorder="1" applyAlignment="1">
      <alignment horizontal="left" vertical="top" wrapText="1"/>
    </xf>
    <xf numFmtId="164" fontId="31" fillId="0" borderId="2" xfId="1" applyNumberFormat="1" applyFont="1" applyFill="1" applyBorder="1" applyAlignment="1">
      <alignment vertical="top"/>
    </xf>
    <xf numFmtId="0" fontId="29" fillId="0" borderId="0" xfId="1" applyFont="1" applyFill="1" applyAlignment="1">
      <alignment horizontal="left" wrapText="1"/>
    </xf>
    <xf numFmtId="0" fontId="30" fillId="0" borderId="0" xfId="0" applyFont="1" applyAlignment="1">
      <alignment horizontal="left" wrapText="1"/>
    </xf>
    <xf numFmtId="164" fontId="20" fillId="0" borderId="0" xfId="1" applyNumberFormat="1" applyFont="1"/>
    <xf numFmtId="165" fontId="5" fillId="0" borderId="2" xfId="0" applyNumberFormat="1" applyFont="1" applyBorder="1" applyAlignment="1" applyProtection="1">
      <alignment horizontal="left" vertical="center" wrapText="1"/>
    </xf>
    <xf numFmtId="49" fontId="17" fillId="0" borderId="2" xfId="0" applyNumberFormat="1" applyFont="1" applyBorder="1" applyAlignment="1" applyProtection="1">
      <alignment horizontal="left" vertical="center" wrapText="1"/>
    </xf>
    <xf numFmtId="3" fontId="10" fillId="0" borderId="2" xfId="1" applyNumberFormat="1" applyFont="1" applyFill="1" applyBorder="1" applyAlignment="1">
      <alignment horizontal="center" vertical="center" wrapText="1"/>
    </xf>
    <xf numFmtId="3" fontId="10" fillId="2" borderId="2" xfId="1" applyNumberFormat="1" applyFont="1" applyFill="1" applyBorder="1" applyAlignment="1">
      <alignment horizontal="center" vertical="center" wrapText="1"/>
    </xf>
    <xf numFmtId="49" fontId="17" fillId="0" borderId="2" xfId="0" applyNumberFormat="1" applyFont="1" applyBorder="1" applyAlignment="1" applyProtection="1">
      <alignment horizontal="left" vertical="top" wrapText="1"/>
    </xf>
    <xf numFmtId="165" fontId="5" fillId="0" borderId="2" xfId="0" applyNumberFormat="1" applyFont="1" applyBorder="1" applyAlignment="1" applyProtection="1">
      <alignment horizontal="left" vertical="top" wrapText="1"/>
    </xf>
    <xf numFmtId="164" fontId="5" fillId="3" borderId="2" xfId="1" applyNumberFormat="1" applyFont="1" applyFill="1" applyBorder="1" applyAlignment="1">
      <alignment vertical="top"/>
    </xf>
    <xf numFmtId="164" fontId="25" fillId="3" borderId="2" xfId="1" applyNumberFormat="1" applyFont="1" applyFill="1" applyBorder="1" applyAlignment="1">
      <alignment vertical="top"/>
    </xf>
    <xf numFmtId="164" fontId="1" fillId="0" borderId="0" xfId="1" applyNumberFormat="1"/>
    <xf numFmtId="0" fontId="2" fillId="0" borderId="0" xfId="1" applyFont="1" applyFill="1" applyAlignment="1">
      <alignment horizontal="right"/>
    </xf>
    <xf numFmtId="0" fontId="4" fillId="0" borderId="0" xfId="0" applyFont="1" applyAlignment="1">
      <alignment horizontal="right"/>
    </xf>
    <xf numFmtId="164" fontId="1" fillId="0" borderId="0" xfId="1" applyNumberFormat="1" applyFill="1"/>
    <xf numFmtId="0" fontId="29" fillId="0" borderId="0" xfId="1" applyFont="1" applyFill="1" applyAlignment="1">
      <alignment horizontal="right"/>
    </xf>
    <xf numFmtId="0" fontId="30" fillId="0" borderId="0" xfId="0" applyFont="1" applyAlignment="1">
      <alignment horizontal="right"/>
    </xf>
    <xf numFmtId="0" fontId="29" fillId="0" borderId="0" xfId="1" applyFont="1" applyFill="1" applyAlignment="1">
      <alignment horizontal="right" wrapText="1"/>
    </xf>
    <xf numFmtId="0" fontId="29" fillId="0" borderId="0" xfId="1" applyFont="1" applyFill="1" applyAlignment="1">
      <alignment horizontal="left" wrapText="1"/>
    </xf>
    <xf numFmtId="0" fontId="30" fillId="0" borderId="0" xfId="0" applyFont="1" applyAlignment="1">
      <alignment horizontal="left" wrapText="1"/>
    </xf>
    <xf numFmtId="0" fontId="30" fillId="0" borderId="0" xfId="0" applyFont="1" applyAlignment="1">
      <alignment horizontal="right" wrapText="1"/>
    </xf>
    <xf numFmtId="0" fontId="5" fillId="0" borderId="1" xfId="1" applyFont="1" applyFill="1" applyBorder="1" applyAlignment="1">
      <alignment horizontal="right"/>
    </xf>
    <xf numFmtId="0" fontId="9" fillId="0" borderId="1" xfId="0" applyFont="1" applyBorder="1" applyAlignment="1">
      <alignment horizontal="right"/>
    </xf>
    <xf numFmtId="3" fontId="10" fillId="0" borderId="2" xfId="1" applyNumberFormat="1" applyFont="1" applyFill="1" applyBorder="1" applyAlignment="1">
      <alignment horizontal="center" vertical="center" wrapText="1"/>
    </xf>
    <xf numFmtId="3" fontId="10" fillId="0" borderId="2" xfId="3" applyNumberFormat="1" applyFont="1" applyFill="1" applyBorder="1" applyAlignment="1">
      <alignment horizontal="center" vertical="center" wrapText="1"/>
    </xf>
    <xf numFmtId="0" fontId="6" fillId="0" borderId="0" xfId="2" applyFont="1" applyAlignment="1">
      <alignment horizontal="center" vertical="top" wrapText="1"/>
    </xf>
  </cellXfs>
  <cellStyles count="18">
    <cellStyle name="Normal" xfId="4"/>
    <cellStyle name="Обычный" xfId="0" builtinId="0"/>
    <cellStyle name="Обычный 10" xfId="5"/>
    <cellStyle name="Обычный 11" xfId="6"/>
    <cellStyle name="Обычный 12" xfId="7"/>
    <cellStyle name="Обычный 13" xfId="8"/>
    <cellStyle name="Обычный 14" xfId="17"/>
    <cellStyle name="Обычный 2" xfId="9"/>
    <cellStyle name="Обычный 3" xfId="10"/>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2"/>
    <cellStyle name="Обычный_Поквартал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9"/>
  <sheetViews>
    <sheetView tabSelected="1" topLeftCell="A423" zoomScale="85" zoomScaleNormal="85" zoomScaleSheetLayoutView="100" workbookViewId="0">
      <selection activeCell="B113" sqref="B113"/>
    </sheetView>
  </sheetViews>
  <sheetFormatPr defaultColWidth="9.140625" defaultRowHeight="12.75" x14ac:dyDescent="0.2"/>
  <cols>
    <col min="1" max="1" width="18" style="1" customWidth="1"/>
    <col min="2" max="2" width="73.28515625" style="1" customWidth="1"/>
    <col min="3" max="3" width="11.85546875" style="10" customWidth="1"/>
    <col min="4" max="4" width="11.7109375" style="10" customWidth="1"/>
    <col min="5" max="5" width="11" style="63" hidden="1" customWidth="1"/>
    <col min="6" max="6" width="11.140625" style="10" customWidth="1"/>
    <col min="7" max="7" width="11.7109375" style="63" hidden="1" customWidth="1"/>
    <col min="8" max="8" width="11.7109375" style="10" customWidth="1"/>
    <col min="9" max="9" width="10.5703125" style="1" hidden="1" customWidth="1"/>
    <col min="10" max="10" width="9.140625" style="1"/>
    <col min="11" max="11" width="10.7109375" style="1" bestFit="1" customWidth="1"/>
    <col min="12" max="16384" width="9.140625" style="1"/>
  </cols>
  <sheetData>
    <row r="1" spans="1:9" ht="15.75" x14ac:dyDescent="0.25">
      <c r="C1" s="83" t="s">
        <v>0</v>
      </c>
      <c r="D1" s="84"/>
      <c r="E1" s="84"/>
      <c r="F1" s="84"/>
      <c r="G1" s="84"/>
      <c r="H1" s="84"/>
      <c r="I1" s="84"/>
    </row>
    <row r="2" spans="1:9" ht="15.75" x14ac:dyDescent="0.25">
      <c r="C2" s="83" t="s">
        <v>854</v>
      </c>
      <c r="D2" s="84"/>
      <c r="E2" s="84"/>
      <c r="F2" s="84"/>
      <c r="G2" s="84"/>
      <c r="H2" s="84"/>
      <c r="I2" s="84"/>
    </row>
    <row r="3" spans="1:9" ht="15.75" customHeight="1" x14ac:dyDescent="0.25">
      <c r="C3" s="85" t="s">
        <v>855</v>
      </c>
      <c r="D3" s="84"/>
      <c r="E3" s="84"/>
      <c r="F3" s="84"/>
      <c r="G3" s="84"/>
      <c r="H3" s="84"/>
      <c r="I3" s="84"/>
    </row>
    <row r="4" spans="1:9" ht="4.5" customHeight="1" x14ac:dyDescent="0.25">
      <c r="C4" s="80"/>
      <c r="D4" s="81"/>
      <c r="E4" s="81"/>
      <c r="F4" s="81"/>
      <c r="G4" s="81"/>
      <c r="H4" s="81"/>
      <c r="I4" s="81"/>
    </row>
    <row r="5" spans="1:9" ht="15.75" customHeight="1" x14ac:dyDescent="0.25">
      <c r="C5" s="85" t="s">
        <v>853</v>
      </c>
      <c r="D5" s="88"/>
      <c r="E5" s="88"/>
      <c r="F5" s="88"/>
      <c r="G5" s="88"/>
      <c r="H5" s="88"/>
      <c r="I5" s="88"/>
    </row>
    <row r="6" spans="1:9" ht="15.75" customHeight="1" x14ac:dyDescent="0.25">
      <c r="A6" s="2"/>
      <c r="B6" s="2"/>
      <c r="C6" s="86"/>
      <c r="D6" s="87"/>
      <c r="E6" s="87"/>
      <c r="F6" s="87"/>
      <c r="G6" s="87"/>
      <c r="H6" s="87"/>
      <c r="I6" s="87"/>
    </row>
    <row r="7" spans="1:9" ht="6.6" customHeight="1" x14ac:dyDescent="0.25">
      <c r="A7" s="2"/>
      <c r="B7" s="2"/>
      <c r="C7" s="68"/>
      <c r="D7" s="69"/>
      <c r="E7" s="69"/>
      <c r="F7" s="69"/>
      <c r="G7" s="69"/>
      <c r="H7" s="69"/>
      <c r="I7" s="69"/>
    </row>
    <row r="8" spans="1:9" s="3" customFormat="1" ht="37.15" customHeight="1" x14ac:dyDescent="0.25">
      <c r="A8" s="93" t="s">
        <v>856</v>
      </c>
      <c r="B8" s="93"/>
      <c r="C8" s="93"/>
      <c r="D8" s="93"/>
      <c r="E8" s="93"/>
      <c r="F8" s="93"/>
      <c r="G8" s="93"/>
      <c r="H8" s="93"/>
      <c r="I8" s="93"/>
    </row>
    <row r="9" spans="1:9" ht="12.75" customHeight="1" x14ac:dyDescent="0.25">
      <c r="A9" s="4"/>
      <c r="B9" s="4"/>
      <c r="C9" s="5"/>
      <c r="D9" s="89" t="s">
        <v>399</v>
      </c>
      <c r="E9" s="90"/>
      <c r="F9" s="90"/>
      <c r="G9" s="90"/>
      <c r="H9" s="90"/>
      <c r="I9" s="90"/>
    </row>
    <row r="10" spans="1:9" ht="12.75" customHeight="1" x14ac:dyDescent="0.2">
      <c r="A10" s="91" t="s">
        <v>1</v>
      </c>
      <c r="B10" s="91" t="s">
        <v>686</v>
      </c>
      <c r="C10" s="92" t="s">
        <v>857</v>
      </c>
      <c r="D10" s="92"/>
      <c r="E10" s="92"/>
      <c r="F10" s="92"/>
      <c r="G10" s="92"/>
      <c r="H10" s="92"/>
      <c r="I10" s="6"/>
    </row>
    <row r="11" spans="1:9" s="10" customFormat="1" ht="34.15" customHeight="1" x14ac:dyDescent="0.2">
      <c r="A11" s="91"/>
      <c r="B11" s="91"/>
      <c r="C11" s="7" t="s">
        <v>2</v>
      </c>
      <c r="D11" s="7" t="s">
        <v>3</v>
      </c>
      <c r="E11" s="8"/>
      <c r="F11" s="7" t="s">
        <v>4</v>
      </c>
      <c r="G11" s="8" t="s">
        <v>5</v>
      </c>
      <c r="H11" s="7" t="s">
        <v>400</v>
      </c>
      <c r="I11" s="9"/>
    </row>
    <row r="12" spans="1:9" s="11" customFormat="1" ht="11.25" x14ac:dyDescent="0.2">
      <c r="A12" s="73">
        <v>1</v>
      </c>
      <c r="B12" s="73">
        <v>2</v>
      </c>
      <c r="C12" s="73">
        <v>3</v>
      </c>
      <c r="D12" s="73">
        <v>4</v>
      </c>
      <c r="E12" s="74"/>
      <c r="F12" s="73">
        <v>5</v>
      </c>
      <c r="G12" s="74"/>
      <c r="H12" s="73">
        <v>6</v>
      </c>
    </row>
    <row r="13" spans="1:9" s="15" customFormat="1" x14ac:dyDescent="0.2">
      <c r="A13" s="12" t="s">
        <v>6</v>
      </c>
      <c r="B13" s="13" t="s">
        <v>7</v>
      </c>
      <c r="C13" s="14">
        <f>C14+C45+C65+C98+C117+C131+C160+C186+C205+C320+C175+C39</f>
        <v>2629756.4</v>
      </c>
      <c r="D13" s="14">
        <f>D14+D45+D65+D98+D117+D131+D160+D186+D205+D320+D175+D39</f>
        <v>2747535.3</v>
      </c>
      <c r="E13" s="64">
        <f>D13-C13</f>
        <v>117778.89999999991</v>
      </c>
      <c r="F13" s="14">
        <f>F14+F45+F65+F98+F117+F131+F160+F186+F205+F320+F175+F39</f>
        <v>2812661.3000000003</v>
      </c>
      <c r="G13" s="64">
        <f>F13-D13</f>
        <v>65126.000000000466</v>
      </c>
      <c r="H13" s="14">
        <f>F13/D13*100</f>
        <v>102.37034261215862</v>
      </c>
      <c r="I13" s="14" t="e">
        <f>I14+I45+I65+I98+I117+I131+I160+I186+#REF!+I205+I320+I175+I39</f>
        <v>#REF!</v>
      </c>
    </row>
    <row r="14" spans="1:9" s="15" customFormat="1" x14ac:dyDescent="0.2">
      <c r="A14" s="16" t="s">
        <v>8</v>
      </c>
      <c r="B14" s="17" t="s">
        <v>9</v>
      </c>
      <c r="C14" s="14">
        <f>C15</f>
        <v>1700493.6</v>
      </c>
      <c r="D14" s="14">
        <f>D15</f>
        <v>1677793.6</v>
      </c>
      <c r="E14" s="64">
        <f t="shared" ref="E14:E77" si="0">D14-C14</f>
        <v>-22700</v>
      </c>
      <c r="F14" s="14">
        <f>F15</f>
        <v>1756096</v>
      </c>
      <c r="G14" s="64">
        <f t="shared" ref="G14:G77" si="1">F14-D14</f>
        <v>78302.399999999907</v>
      </c>
      <c r="H14" s="14">
        <f t="shared" ref="H14:H74" si="2">F14/D14*100</f>
        <v>104.66698645173041</v>
      </c>
      <c r="I14" s="14" t="e">
        <f>I15</f>
        <v>#REF!</v>
      </c>
    </row>
    <row r="15" spans="1:9" s="18" customFormat="1" x14ac:dyDescent="0.2">
      <c r="A15" s="12" t="s">
        <v>10</v>
      </c>
      <c r="B15" s="13" t="s">
        <v>11</v>
      </c>
      <c r="C15" s="14">
        <f>C16+C21+C27+C32+C35</f>
        <v>1700493.6</v>
      </c>
      <c r="D15" s="14">
        <f>D16+D21+D27+D32+D35</f>
        <v>1677793.6</v>
      </c>
      <c r="E15" s="64">
        <f t="shared" si="0"/>
        <v>-22700</v>
      </c>
      <c r="F15" s="14">
        <f>F16+F21+F27+F32+F35</f>
        <v>1756096</v>
      </c>
      <c r="G15" s="64">
        <f t="shared" si="1"/>
        <v>78302.399999999907</v>
      </c>
      <c r="H15" s="14">
        <f t="shared" si="2"/>
        <v>104.66698645173041</v>
      </c>
      <c r="I15" s="14" t="e">
        <f>I17+#REF!+I33+I28</f>
        <v>#REF!</v>
      </c>
    </row>
    <row r="16" spans="1:9" s="18" customFormat="1" ht="54.75" customHeight="1" x14ac:dyDescent="0.2">
      <c r="A16" s="19" t="s">
        <v>12</v>
      </c>
      <c r="B16" s="20" t="s">
        <v>13</v>
      </c>
      <c r="C16" s="21">
        <f>SUM(C17:C20)</f>
        <v>1600760.1</v>
      </c>
      <c r="D16" s="21">
        <f>SUM(D17:D20)</f>
        <v>1600760.1</v>
      </c>
      <c r="E16" s="64">
        <f t="shared" si="0"/>
        <v>0</v>
      </c>
      <c r="F16" s="21">
        <f t="shared" ref="F16" si="3">SUM(F17:F20)</f>
        <v>1671789.2</v>
      </c>
      <c r="G16" s="64">
        <f t="shared" si="1"/>
        <v>71029.09999999986</v>
      </c>
      <c r="H16" s="21">
        <f t="shared" si="2"/>
        <v>104.43721079754549</v>
      </c>
      <c r="I16" s="14"/>
    </row>
    <row r="17" spans="1:9" ht="67.5" customHeight="1" x14ac:dyDescent="0.2">
      <c r="A17" s="22" t="s">
        <v>14</v>
      </c>
      <c r="B17" s="23" t="s">
        <v>15</v>
      </c>
      <c r="C17" s="24">
        <v>1600760.1</v>
      </c>
      <c r="D17" s="24">
        <v>1600760.1</v>
      </c>
      <c r="E17" s="64">
        <f t="shared" si="0"/>
        <v>0</v>
      </c>
      <c r="F17" s="24">
        <v>1670148.8</v>
      </c>
      <c r="G17" s="64">
        <f t="shared" si="1"/>
        <v>69388.699999999953</v>
      </c>
      <c r="H17" s="24">
        <f t="shared" si="2"/>
        <v>104.33473448020098</v>
      </c>
      <c r="I17" s="24"/>
    </row>
    <row r="18" spans="1:9" ht="55.5" customHeight="1" x14ac:dyDescent="0.2">
      <c r="A18" s="22" t="s">
        <v>16</v>
      </c>
      <c r="B18" s="23" t="s">
        <v>17</v>
      </c>
      <c r="C18" s="24"/>
      <c r="D18" s="24"/>
      <c r="E18" s="64">
        <f t="shared" si="0"/>
        <v>0</v>
      </c>
      <c r="F18" s="24">
        <v>1309.4000000000001</v>
      </c>
      <c r="G18" s="64">
        <f t="shared" si="1"/>
        <v>1309.4000000000001</v>
      </c>
      <c r="H18" s="24"/>
      <c r="I18" s="24"/>
    </row>
    <row r="19" spans="1:9" ht="69.75" customHeight="1" x14ac:dyDescent="0.2">
      <c r="A19" s="22" t="s">
        <v>18</v>
      </c>
      <c r="B19" s="23" t="s">
        <v>19</v>
      </c>
      <c r="C19" s="24"/>
      <c r="D19" s="24"/>
      <c r="E19" s="64">
        <f t="shared" si="0"/>
        <v>0</v>
      </c>
      <c r="F19" s="24">
        <v>339.2</v>
      </c>
      <c r="G19" s="64">
        <f t="shared" si="1"/>
        <v>339.2</v>
      </c>
      <c r="H19" s="24"/>
      <c r="I19" s="24"/>
    </row>
    <row r="20" spans="1:9" ht="57" customHeight="1" x14ac:dyDescent="0.2">
      <c r="A20" s="22" t="s">
        <v>20</v>
      </c>
      <c r="B20" s="23" t="s">
        <v>21</v>
      </c>
      <c r="C20" s="24"/>
      <c r="D20" s="24"/>
      <c r="E20" s="64">
        <f t="shared" si="0"/>
        <v>0</v>
      </c>
      <c r="F20" s="24">
        <v>-8.1999999999999993</v>
      </c>
      <c r="G20" s="64">
        <f t="shared" si="1"/>
        <v>-8.1999999999999993</v>
      </c>
      <c r="H20" s="24"/>
      <c r="I20" s="24"/>
    </row>
    <row r="21" spans="1:9" ht="68.45" customHeight="1" x14ac:dyDescent="0.2">
      <c r="A21" s="19" t="s">
        <v>22</v>
      </c>
      <c r="B21" s="20" t="s">
        <v>23</v>
      </c>
      <c r="C21" s="21">
        <f>SUM(C22:C25)</f>
        <v>8354</v>
      </c>
      <c r="D21" s="21">
        <f>SUM(D22:D25)</f>
        <v>8354</v>
      </c>
      <c r="E21" s="64">
        <f t="shared" si="0"/>
        <v>0</v>
      </c>
      <c r="F21" s="21">
        <f>SUM(F22:F25)</f>
        <v>4243.4000000000005</v>
      </c>
      <c r="G21" s="64">
        <f t="shared" si="1"/>
        <v>-4110.5999999999995</v>
      </c>
      <c r="H21" s="21">
        <f t="shared" si="2"/>
        <v>50.794828824515207</v>
      </c>
      <c r="I21" s="24"/>
    </row>
    <row r="22" spans="1:9" ht="82.9" customHeight="1" x14ac:dyDescent="0.2">
      <c r="A22" s="22" t="s">
        <v>24</v>
      </c>
      <c r="B22" s="23" t="s">
        <v>25</v>
      </c>
      <c r="C22" s="24">
        <v>8354</v>
      </c>
      <c r="D22" s="24">
        <v>8354</v>
      </c>
      <c r="E22" s="64">
        <f t="shared" si="0"/>
        <v>0</v>
      </c>
      <c r="F22" s="24">
        <v>4215.3</v>
      </c>
      <c r="G22" s="64">
        <f t="shared" si="1"/>
        <v>-4138.7</v>
      </c>
      <c r="H22" s="24">
        <f t="shared" si="2"/>
        <v>50.458463011730913</v>
      </c>
      <c r="I22" s="24"/>
    </row>
    <row r="23" spans="1:9" ht="72.75" customHeight="1" x14ac:dyDescent="0.2">
      <c r="A23" s="22" t="s">
        <v>26</v>
      </c>
      <c r="B23" s="23" t="s">
        <v>27</v>
      </c>
      <c r="C23" s="24"/>
      <c r="D23" s="24"/>
      <c r="E23" s="64">
        <f t="shared" si="0"/>
        <v>0</v>
      </c>
      <c r="F23" s="24">
        <v>17.3</v>
      </c>
      <c r="G23" s="64">
        <f t="shared" si="1"/>
        <v>17.3</v>
      </c>
      <c r="H23" s="24"/>
      <c r="I23" s="24"/>
    </row>
    <row r="24" spans="1:9" ht="73.150000000000006" hidden="1" customHeight="1" x14ac:dyDescent="0.2">
      <c r="A24" s="22" t="s">
        <v>28</v>
      </c>
      <c r="B24" s="23" t="s">
        <v>29</v>
      </c>
      <c r="C24" s="24"/>
      <c r="D24" s="24"/>
      <c r="E24" s="64">
        <f t="shared" si="0"/>
        <v>0</v>
      </c>
      <c r="F24" s="24"/>
      <c r="G24" s="64">
        <f t="shared" si="1"/>
        <v>0</v>
      </c>
      <c r="H24" s="24" t="e">
        <f t="shared" si="2"/>
        <v>#DIV/0!</v>
      </c>
      <c r="I24" s="24"/>
    </row>
    <row r="25" spans="1:9" ht="84" customHeight="1" x14ac:dyDescent="0.2">
      <c r="A25" s="22" t="s">
        <v>30</v>
      </c>
      <c r="B25" s="23" t="s">
        <v>31</v>
      </c>
      <c r="C25" s="24"/>
      <c r="D25" s="24"/>
      <c r="E25" s="64">
        <f t="shared" si="0"/>
        <v>0</v>
      </c>
      <c r="F25" s="24">
        <v>10.8</v>
      </c>
      <c r="G25" s="64">
        <f t="shared" si="1"/>
        <v>10.8</v>
      </c>
      <c r="H25" s="24"/>
      <c r="I25" s="24"/>
    </row>
    <row r="26" spans="1:9" ht="75.75" hidden="1" customHeight="1" x14ac:dyDescent="0.2">
      <c r="A26" s="22" t="s">
        <v>32</v>
      </c>
      <c r="B26" s="23" t="s">
        <v>33</v>
      </c>
      <c r="C26" s="24"/>
      <c r="D26" s="24"/>
      <c r="E26" s="64">
        <f t="shared" si="0"/>
        <v>0</v>
      </c>
      <c r="F26" s="24"/>
      <c r="G26" s="64">
        <f t="shared" si="1"/>
        <v>0</v>
      </c>
      <c r="H26" s="24" t="e">
        <f t="shared" si="2"/>
        <v>#DIV/0!</v>
      </c>
      <c r="I26" s="24"/>
    </row>
    <row r="27" spans="1:9" ht="31.9" customHeight="1" x14ac:dyDescent="0.2">
      <c r="A27" s="19" t="s">
        <v>34</v>
      </c>
      <c r="B27" s="20" t="s">
        <v>35</v>
      </c>
      <c r="C27" s="21">
        <f>SUM(C28:C31)</f>
        <v>20800</v>
      </c>
      <c r="D27" s="21">
        <f>SUM(D28:D31)</f>
        <v>7500</v>
      </c>
      <c r="E27" s="64">
        <f t="shared" si="0"/>
        <v>-13300</v>
      </c>
      <c r="F27" s="21">
        <f>SUM(F28:F31)</f>
        <v>11164.6</v>
      </c>
      <c r="G27" s="64">
        <f t="shared" si="1"/>
        <v>3664.6000000000004</v>
      </c>
      <c r="H27" s="21">
        <f t="shared" si="2"/>
        <v>148.86133333333333</v>
      </c>
      <c r="I27" s="24"/>
    </row>
    <row r="28" spans="1:9" ht="55.5" customHeight="1" x14ac:dyDescent="0.2">
      <c r="A28" s="22" t="s">
        <v>36</v>
      </c>
      <c r="B28" s="23" t="s">
        <v>37</v>
      </c>
      <c r="C28" s="24">
        <v>20800</v>
      </c>
      <c r="D28" s="24">
        <v>7500</v>
      </c>
      <c r="E28" s="64">
        <f t="shared" si="0"/>
        <v>-13300</v>
      </c>
      <c r="F28" s="24">
        <v>10884.1</v>
      </c>
      <c r="G28" s="64">
        <f t="shared" si="1"/>
        <v>3384.1000000000004</v>
      </c>
      <c r="H28" s="24">
        <f t="shared" si="2"/>
        <v>145.12133333333335</v>
      </c>
      <c r="I28" s="24"/>
    </row>
    <row r="29" spans="1:9" ht="40.5" customHeight="1" x14ac:dyDescent="0.2">
      <c r="A29" s="22" t="s">
        <v>38</v>
      </c>
      <c r="B29" s="23" t="s">
        <v>39</v>
      </c>
      <c r="C29" s="24"/>
      <c r="D29" s="24"/>
      <c r="E29" s="64">
        <f t="shared" si="0"/>
        <v>0</v>
      </c>
      <c r="F29" s="24">
        <v>240.6</v>
      </c>
      <c r="G29" s="64">
        <f t="shared" si="1"/>
        <v>240.6</v>
      </c>
      <c r="H29" s="24"/>
      <c r="I29" s="24"/>
    </row>
    <row r="30" spans="1:9" ht="55.5" customHeight="1" x14ac:dyDescent="0.2">
      <c r="A30" s="22" t="s">
        <v>40</v>
      </c>
      <c r="B30" s="23" t="s">
        <v>41</v>
      </c>
      <c r="C30" s="24"/>
      <c r="D30" s="24"/>
      <c r="E30" s="64">
        <f t="shared" si="0"/>
        <v>0</v>
      </c>
      <c r="F30" s="24">
        <v>40</v>
      </c>
      <c r="G30" s="64">
        <f t="shared" si="1"/>
        <v>40</v>
      </c>
      <c r="H30" s="24"/>
      <c r="I30" s="24"/>
    </row>
    <row r="31" spans="1:9" ht="40.5" customHeight="1" x14ac:dyDescent="0.2">
      <c r="A31" s="22" t="s">
        <v>42</v>
      </c>
      <c r="B31" s="23" t="s">
        <v>43</v>
      </c>
      <c r="C31" s="24"/>
      <c r="D31" s="24"/>
      <c r="E31" s="64">
        <f t="shared" si="0"/>
        <v>0</v>
      </c>
      <c r="F31" s="24">
        <v>-0.1</v>
      </c>
      <c r="G31" s="64">
        <f t="shared" si="1"/>
        <v>-0.1</v>
      </c>
      <c r="H31" s="24"/>
      <c r="I31" s="24"/>
    </row>
    <row r="32" spans="1:9" s="26" customFormat="1" ht="53.25" customHeight="1" x14ac:dyDescent="0.2">
      <c r="A32" s="19" t="s">
        <v>44</v>
      </c>
      <c r="B32" s="20" t="s">
        <v>45</v>
      </c>
      <c r="C32" s="21">
        <f>C33</f>
        <v>2800</v>
      </c>
      <c r="D32" s="21">
        <f>D33</f>
        <v>8600</v>
      </c>
      <c r="E32" s="64">
        <f t="shared" si="0"/>
        <v>5800</v>
      </c>
      <c r="F32" s="21">
        <f>F33+F34</f>
        <v>8420</v>
      </c>
      <c r="G32" s="64">
        <f t="shared" si="1"/>
        <v>-180</v>
      </c>
      <c r="H32" s="21">
        <f t="shared" si="2"/>
        <v>97.906976744186053</v>
      </c>
      <c r="I32" s="25"/>
    </row>
    <row r="33" spans="1:9" s="30" customFormat="1" ht="70.900000000000006" customHeight="1" x14ac:dyDescent="0.2">
      <c r="A33" s="27" t="s">
        <v>46</v>
      </c>
      <c r="B33" s="28" t="s">
        <v>47</v>
      </c>
      <c r="C33" s="29">
        <v>2800</v>
      </c>
      <c r="D33" s="29">
        <v>8600</v>
      </c>
      <c r="E33" s="64">
        <f t="shared" si="0"/>
        <v>5800</v>
      </c>
      <c r="F33" s="29">
        <v>8420</v>
      </c>
      <c r="G33" s="64">
        <f t="shared" si="1"/>
        <v>-180</v>
      </c>
      <c r="H33" s="29">
        <f t="shared" si="2"/>
        <v>97.906976744186053</v>
      </c>
      <c r="I33" s="24"/>
    </row>
    <row r="34" spans="1:9" s="30" customFormat="1" ht="55.15" hidden="1" customHeight="1" x14ac:dyDescent="0.2">
      <c r="A34" s="27" t="s">
        <v>516</v>
      </c>
      <c r="B34" s="28" t="s">
        <v>515</v>
      </c>
      <c r="C34" s="29">
        <v>0</v>
      </c>
      <c r="D34" s="29">
        <v>0</v>
      </c>
      <c r="E34" s="64">
        <f t="shared" si="0"/>
        <v>0</v>
      </c>
      <c r="F34" s="29">
        <v>0</v>
      </c>
      <c r="G34" s="64">
        <f t="shared" si="1"/>
        <v>0</v>
      </c>
      <c r="H34" s="29"/>
      <c r="I34" s="24"/>
    </row>
    <row r="35" spans="1:9" s="30" customFormat="1" ht="58.9" customHeight="1" x14ac:dyDescent="0.2">
      <c r="A35" s="19" t="s">
        <v>689</v>
      </c>
      <c r="B35" s="20" t="s">
        <v>687</v>
      </c>
      <c r="C35" s="21">
        <f>C36</f>
        <v>67779.5</v>
      </c>
      <c r="D35" s="21">
        <f>D36</f>
        <v>52579.5</v>
      </c>
      <c r="E35" s="64">
        <f t="shared" si="0"/>
        <v>-15200</v>
      </c>
      <c r="F35" s="21">
        <f>F36+F37+F38</f>
        <v>60478.8</v>
      </c>
      <c r="G35" s="64">
        <f t="shared" si="1"/>
        <v>7899.3000000000029</v>
      </c>
      <c r="H35" s="21">
        <f t="shared" si="2"/>
        <v>115.02353578866288</v>
      </c>
      <c r="I35" s="24"/>
    </row>
    <row r="36" spans="1:9" s="30" customFormat="1" ht="81.75" customHeight="1" x14ac:dyDescent="0.2">
      <c r="A36" s="27" t="s">
        <v>723</v>
      </c>
      <c r="B36" s="28" t="s">
        <v>688</v>
      </c>
      <c r="C36" s="29">
        <v>67779.5</v>
      </c>
      <c r="D36" s="29">
        <v>52579.5</v>
      </c>
      <c r="E36" s="64">
        <f t="shared" si="0"/>
        <v>-15200</v>
      </c>
      <c r="F36" s="29">
        <v>60426.8</v>
      </c>
      <c r="G36" s="64">
        <f t="shared" si="1"/>
        <v>7847.3000000000029</v>
      </c>
      <c r="H36" s="29">
        <f t="shared" si="2"/>
        <v>114.92463792923098</v>
      </c>
      <c r="I36" s="24"/>
    </row>
    <row r="37" spans="1:9" s="30" customFormat="1" ht="69" customHeight="1" x14ac:dyDescent="0.2">
      <c r="A37" s="27" t="s">
        <v>722</v>
      </c>
      <c r="B37" s="28" t="s">
        <v>721</v>
      </c>
      <c r="C37" s="29"/>
      <c r="D37" s="29"/>
      <c r="E37" s="64">
        <f t="shared" si="0"/>
        <v>0</v>
      </c>
      <c r="F37" s="29">
        <v>52</v>
      </c>
      <c r="G37" s="64">
        <f t="shared" si="1"/>
        <v>52</v>
      </c>
      <c r="H37" s="29"/>
      <c r="I37" s="24"/>
    </row>
    <row r="38" spans="1:9" s="30" customFormat="1" ht="57" hidden="1" customHeight="1" x14ac:dyDescent="0.2">
      <c r="A38" s="27" t="s">
        <v>403</v>
      </c>
      <c r="B38" s="28" t="s">
        <v>402</v>
      </c>
      <c r="C38" s="29"/>
      <c r="D38" s="29"/>
      <c r="E38" s="64">
        <f t="shared" si="0"/>
        <v>0</v>
      </c>
      <c r="F38" s="29"/>
      <c r="G38" s="64">
        <f t="shared" si="1"/>
        <v>0</v>
      </c>
      <c r="H38" s="29" t="e">
        <f t="shared" si="2"/>
        <v>#DIV/0!</v>
      </c>
      <c r="I38" s="24"/>
    </row>
    <row r="39" spans="1:9" s="33" customFormat="1" ht="29.45" customHeight="1" x14ac:dyDescent="0.2">
      <c r="A39" s="31" t="s">
        <v>48</v>
      </c>
      <c r="B39" s="32" t="s">
        <v>49</v>
      </c>
      <c r="C39" s="14">
        <f t="shared" ref="C39:I39" si="4">C40</f>
        <v>21701.100000000002</v>
      </c>
      <c r="D39" s="14">
        <f t="shared" si="4"/>
        <v>24675.800000000003</v>
      </c>
      <c r="E39" s="64">
        <f t="shared" si="0"/>
        <v>2974.7000000000007</v>
      </c>
      <c r="F39" s="14">
        <f t="shared" si="4"/>
        <v>26764.100000000002</v>
      </c>
      <c r="G39" s="64">
        <f t="shared" si="1"/>
        <v>2088.2999999999993</v>
      </c>
      <c r="H39" s="14">
        <f t="shared" si="2"/>
        <v>108.46294750322178</v>
      </c>
      <c r="I39" s="14">
        <f t="shared" si="4"/>
        <v>0</v>
      </c>
    </row>
    <row r="40" spans="1:9" s="33" customFormat="1" ht="29.45" customHeight="1" x14ac:dyDescent="0.2">
      <c r="A40" s="31" t="s">
        <v>50</v>
      </c>
      <c r="B40" s="34" t="s">
        <v>51</v>
      </c>
      <c r="C40" s="14">
        <f>C41+C42+C43+C44</f>
        <v>21701.100000000002</v>
      </c>
      <c r="D40" s="14">
        <f>D41+D42+D43+D44</f>
        <v>24675.800000000003</v>
      </c>
      <c r="E40" s="64">
        <f t="shared" si="0"/>
        <v>2974.7000000000007</v>
      </c>
      <c r="F40" s="14">
        <f>F41+F42+F43+F44</f>
        <v>26764.100000000002</v>
      </c>
      <c r="G40" s="64">
        <f t="shared" si="1"/>
        <v>2088.2999999999993</v>
      </c>
      <c r="H40" s="14">
        <f t="shared" si="2"/>
        <v>108.46294750322178</v>
      </c>
      <c r="I40" s="14">
        <f>I41+I42+I43+I44</f>
        <v>0</v>
      </c>
    </row>
    <row r="41" spans="1:9" ht="44.45" customHeight="1" x14ac:dyDescent="0.2">
      <c r="A41" s="35" t="s">
        <v>818</v>
      </c>
      <c r="B41" s="36" t="s">
        <v>52</v>
      </c>
      <c r="C41" s="24">
        <v>9790.4</v>
      </c>
      <c r="D41" s="24">
        <v>12149.3</v>
      </c>
      <c r="E41" s="64">
        <f t="shared" si="0"/>
        <v>2358.8999999999996</v>
      </c>
      <c r="F41" s="24">
        <v>13417</v>
      </c>
      <c r="G41" s="64">
        <f t="shared" si="1"/>
        <v>1267.7000000000007</v>
      </c>
      <c r="H41" s="24">
        <f t="shared" si="2"/>
        <v>110.43434601170439</v>
      </c>
      <c r="I41" s="24"/>
    </row>
    <row r="42" spans="1:9" ht="58.15" customHeight="1" x14ac:dyDescent="0.2">
      <c r="A42" s="35" t="s">
        <v>819</v>
      </c>
      <c r="B42" s="36" t="s">
        <v>53</v>
      </c>
      <c r="C42" s="24">
        <v>85.7</v>
      </c>
      <c r="D42" s="24">
        <v>63.4</v>
      </c>
      <c r="E42" s="64">
        <f t="shared" si="0"/>
        <v>-22.300000000000004</v>
      </c>
      <c r="F42" s="24">
        <v>72.5</v>
      </c>
      <c r="G42" s="64">
        <f t="shared" si="1"/>
        <v>9.1000000000000014</v>
      </c>
      <c r="H42" s="24">
        <f t="shared" si="2"/>
        <v>114.35331230283911</v>
      </c>
      <c r="I42" s="24"/>
    </row>
    <row r="43" spans="1:9" ht="42" customHeight="1" x14ac:dyDescent="0.2">
      <c r="A43" s="35" t="s">
        <v>820</v>
      </c>
      <c r="B43" s="36" t="s">
        <v>54</v>
      </c>
      <c r="C43" s="24">
        <v>13649.7</v>
      </c>
      <c r="D43" s="24">
        <v>14018.7</v>
      </c>
      <c r="E43" s="64">
        <f t="shared" si="0"/>
        <v>369</v>
      </c>
      <c r="F43" s="24">
        <v>14813.9</v>
      </c>
      <c r="G43" s="64">
        <f t="shared" si="1"/>
        <v>795.19999999999891</v>
      </c>
      <c r="H43" s="24">
        <f t="shared" si="2"/>
        <v>105.67242326321271</v>
      </c>
      <c r="I43" s="24"/>
    </row>
    <row r="44" spans="1:9" ht="43.15" customHeight="1" x14ac:dyDescent="0.2">
      <c r="A44" s="35" t="s">
        <v>821</v>
      </c>
      <c r="B44" s="36" t="s">
        <v>55</v>
      </c>
      <c r="C44" s="24">
        <v>-1824.7</v>
      </c>
      <c r="D44" s="24">
        <v>-1555.6</v>
      </c>
      <c r="E44" s="64">
        <f t="shared" si="0"/>
        <v>269.10000000000014</v>
      </c>
      <c r="F44" s="24">
        <v>-1539.3</v>
      </c>
      <c r="G44" s="64">
        <f t="shared" si="1"/>
        <v>16.299999999999955</v>
      </c>
      <c r="H44" s="24">
        <f t="shared" si="2"/>
        <v>98.952172795062992</v>
      </c>
      <c r="I44" s="24"/>
    </row>
    <row r="45" spans="1:9" x14ac:dyDescent="0.2">
      <c r="A45" s="12" t="s">
        <v>56</v>
      </c>
      <c r="B45" s="17" t="s">
        <v>57</v>
      </c>
      <c r="C45" s="14">
        <f>C46+C57+C61</f>
        <v>20185</v>
      </c>
      <c r="D45" s="14">
        <f>D46+D57+D61</f>
        <v>20185</v>
      </c>
      <c r="E45" s="64">
        <f t="shared" si="0"/>
        <v>0</v>
      </c>
      <c r="F45" s="14">
        <f>F46+F57+F61</f>
        <v>18932.600000000002</v>
      </c>
      <c r="G45" s="64">
        <f t="shared" si="1"/>
        <v>-1252.3999999999978</v>
      </c>
      <c r="H45" s="14">
        <f t="shared" si="2"/>
        <v>93.795392618280914</v>
      </c>
      <c r="I45" s="14">
        <f>I46+I57+I61</f>
        <v>0</v>
      </c>
    </row>
    <row r="46" spans="1:9" s="33" customFormat="1" x14ac:dyDescent="0.2">
      <c r="A46" s="12" t="s">
        <v>58</v>
      </c>
      <c r="B46" s="13" t="s">
        <v>59</v>
      </c>
      <c r="C46" s="14">
        <f>C47+C53</f>
        <v>0</v>
      </c>
      <c r="D46" s="14">
        <f>D47+D53</f>
        <v>0</v>
      </c>
      <c r="E46" s="64">
        <f t="shared" si="0"/>
        <v>0</v>
      </c>
      <c r="F46" s="14">
        <f>F47+F53</f>
        <v>50.3</v>
      </c>
      <c r="G46" s="64">
        <f t="shared" si="1"/>
        <v>50.3</v>
      </c>
      <c r="H46" s="14"/>
      <c r="I46" s="14">
        <f>I48+I54</f>
        <v>0</v>
      </c>
    </row>
    <row r="47" spans="1:9" s="26" customFormat="1" ht="18.600000000000001" customHeight="1" x14ac:dyDescent="0.2">
      <c r="A47" s="37" t="s">
        <v>60</v>
      </c>
      <c r="B47" s="38" t="s">
        <v>61</v>
      </c>
      <c r="C47" s="25">
        <f>SUM(C48:C52)</f>
        <v>0</v>
      </c>
      <c r="D47" s="25">
        <f>SUM(D48:D52)</f>
        <v>0</v>
      </c>
      <c r="E47" s="64">
        <f t="shared" si="0"/>
        <v>0</v>
      </c>
      <c r="F47" s="25">
        <f>SUM(F48:F52)</f>
        <v>47.8</v>
      </c>
      <c r="G47" s="64">
        <f t="shared" si="1"/>
        <v>47.8</v>
      </c>
      <c r="H47" s="25"/>
      <c r="I47" s="25"/>
    </row>
    <row r="48" spans="1:9" ht="38.25" x14ac:dyDescent="0.2">
      <c r="A48" s="22" t="s">
        <v>62</v>
      </c>
      <c r="B48" s="36" t="s">
        <v>63</v>
      </c>
      <c r="C48" s="29">
        <v>0</v>
      </c>
      <c r="D48" s="29">
        <v>0</v>
      </c>
      <c r="E48" s="64">
        <f t="shared" si="0"/>
        <v>0</v>
      </c>
      <c r="F48" s="29">
        <v>-55.8</v>
      </c>
      <c r="G48" s="64">
        <f t="shared" si="1"/>
        <v>-55.8</v>
      </c>
      <c r="H48" s="29"/>
      <c r="I48" s="29"/>
    </row>
    <row r="49" spans="1:9" ht="25.5" x14ac:dyDescent="0.2">
      <c r="A49" s="22" t="s">
        <v>64</v>
      </c>
      <c r="B49" s="36" t="s">
        <v>65</v>
      </c>
      <c r="C49" s="29"/>
      <c r="D49" s="29"/>
      <c r="E49" s="64">
        <f t="shared" si="0"/>
        <v>0</v>
      </c>
      <c r="F49" s="29">
        <v>91.1</v>
      </c>
      <c r="G49" s="64">
        <f t="shared" si="1"/>
        <v>91.1</v>
      </c>
      <c r="H49" s="29"/>
      <c r="I49" s="29"/>
    </row>
    <row r="50" spans="1:9" ht="25.5" hidden="1" x14ac:dyDescent="0.2">
      <c r="A50" s="22" t="s">
        <v>683</v>
      </c>
      <c r="B50" s="36" t="s">
        <v>682</v>
      </c>
      <c r="C50" s="29"/>
      <c r="D50" s="29"/>
      <c r="E50" s="64">
        <f t="shared" si="0"/>
        <v>0</v>
      </c>
      <c r="F50" s="29">
        <v>0</v>
      </c>
      <c r="G50" s="64">
        <f t="shared" si="1"/>
        <v>0</v>
      </c>
      <c r="H50" s="29"/>
      <c r="I50" s="29"/>
    </row>
    <row r="51" spans="1:9" ht="38.25" x14ac:dyDescent="0.2">
      <c r="A51" s="22" t="s">
        <v>66</v>
      </c>
      <c r="B51" s="36" t="s">
        <v>67</v>
      </c>
      <c r="C51" s="29"/>
      <c r="D51" s="29"/>
      <c r="E51" s="64">
        <f t="shared" si="0"/>
        <v>0</v>
      </c>
      <c r="F51" s="29">
        <v>12.5</v>
      </c>
      <c r="G51" s="64">
        <f t="shared" si="1"/>
        <v>12.5</v>
      </c>
      <c r="H51" s="29"/>
      <c r="I51" s="29"/>
    </row>
    <row r="52" spans="1:9" ht="28.15" hidden="1" customHeight="1" x14ac:dyDescent="0.2">
      <c r="A52" s="22" t="s">
        <v>68</v>
      </c>
      <c r="B52" s="36" t="s">
        <v>69</v>
      </c>
      <c r="C52" s="29"/>
      <c r="D52" s="29"/>
      <c r="E52" s="64">
        <f t="shared" si="0"/>
        <v>0</v>
      </c>
      <c r="F52" s="29">
        <v>0</v>
      </c>
      <c r="G52" s="64">
        <f t="shared" si="1"/>
        <v>0</v>
      </c>
      <c r="H52" s="29"/>
      <c r="I52" s="29"/>
    </row>
    <row r="53" spans="1:9" s="26" customFormat="1" ht="28.9" customHeight="1" x14ac:dyDescent="0.2">
      <c r="A53" s="37" t="s">
        <v>70</v>
      </c>
      <c r="B53" s="39" t="s">
        <v>71</v>
      </c>
      <c r="C53" s="21">
        <f>SUM(C54:C56)</f>
        <v>0</v>
      </c>
      <c r="D53" s="21">
        <f>SUM(D54:D56)</f>
        <v>0</v>
      </c>
      <c r="E53" s="64">
        <f t="shared" si="0"/>
        <v>0</v>
      </c>
      <c r="F53" s="21">
        <f t="shared" ref="F53" si="5">SUM(F54:F56)</f>
        <v>2.5</v>
      </c>
      <c r="G53" s="64">
        <f t="shared" si="1"/>
        <v>2.5</v>
      </c>
      <c r="H53" s="21"/>
      <c r="I53" s="21"/>
    </row>
    <row r="54" spans="1:9" ht="43.15" customHeight="1" x14ac:dyDescent="0.2">
      <c r="A54" s="22" t="s">
        <v>72</v>
      </c>
      <c r="B54" s="36" t="s">
        <v>73</v>
      </c>
      <c r="C54" s="29">
        <v>0</v>
      </c>
      <c r="D54" s="29">
        <v>0</v>
      </c>
      <c r="E54" s="64">
        <f t="shared" si="0"/>
        <v>0</v>
      </c>
      <c r="F54" s="29">
        <v>2.5</v>
      </c>
      <c r="G54" s="64">
        <f t="shared" si="1"/>
        <v>2.5</v>
      </c>
      <c r="H54" s="29"/>
      <c r="I54" s="29"/>
    </row>
    <row r="55" spans="1:9" ht="30.6" hidden="1" customHeight="1" x14ac:dyDescent="0.2">
      <c r="A55" s="22" t="s">
        <v>74</v>
      </c>
      <c r="B55" s="36" t="s">
        <v>75</v>
      </c>
      <c r="C55" s="29">
        <v>0</v>
      </c>
      <c r="D55" s="29">
        <v>0</v>
      </c>
      <c r="E55" s="64">
        <f t="shared" si="0"/>
        <v>0</v>
      </c>
      <c r="F55" s="29">
        <v>0</v>
      </c>
      <c r="G55" s="64">
        <f t="shared" si="1"/>
        <v>0</v>
      </c>
      <c r="H55" s="29"/>
      <c r="I55" s="29"/>
    </row>
    <row r="56" spans="1:9" ht="43.9" hidden="1" customHeight="1" x14ac:dyDescent="0.2">
      <c r="A56" s="22" t="s">
        <v>76</v>
      </c>
      <c r="B56" s="36" t="s">
        <v>77</v>
      </c>
      <c r="C56" s="29"/>
      <c r="D56" s="29"/>
      <c r="E56" s="64">
        <f t="shared" si="0"/>
        <v>0</v>
      </c>
      <c r="F56" s="29"/>
      <c r="G56" s="64">
        <f t="shared" si="1"/>
        <v>0</v>
      </c>
      <c r="H56" s="29" t="e">
        <f t="shared" si="2"/>
        <v>#DIV/0!</v>
      </c>
      <c r="I56" s="29"/>
    </row>
    <row r="57" spans="1:9" s="33" customFormat="1" ht="16.149999999999999" customHeight="1" x14ac:dyDescent="0.2">
      <c r="A57" s="12" t="s">
        <v>78</v>
      </c>
      <c r="B57" s="13" t="s">
        <v>79</v>
      </c>
      <c r="C57" s="14">
        <f>C58+C59</f>
        <v>35</v>
      </c>
      <c r="D57" s="14">
        <f>D58+D59</f>
        <v>35</v>
      </c>
      <c r="E57" s="64">
        <f t="shared" si="0"/>
        <v>0</v>
      </c>
      <c r="F57" s="14">
        <f>SUM(F58:F60)</f>
        <v>39.900000000000006</v>
      </c>
      <c r="G57" s="64">
        <f t="shared" si="1"/>
        <v>4.9000000000000057</v>
      </c>
      <c r="H57" s="14">
        <f t="shared" si="2"/>
        <v>114.00000000000001</v>
      </c>
      <c r="I57" s="14">
        <f>I58+I59</f>
        <v>0</v>
      </c>
    </row>
    <row r="58" spans="1:9" s="30" customFormat="1" ht="29.45" customHeight="1" x14ac:dyDescent="0.2">
      <c r="A58" s="22" t="s">
        <v>80</v>
      </c>
      <c r="B58" s="36" t="s">
        <v>81</v>
      </c>
      <c r="C58" s="24">
        <v>35</v>
      </c>
      <c r="D58" s="24">
        <v>35</v>
      </c>
      <c r="E58" s="64">
        <f t="shared" si="0"/>
        <v>0</v>
      </c>
      <c r="F58" s="24">
        <v>38.700000000000003</v>
      </c>
      <c r="G58" s="64">
        <f t="shared" si="1"/>
        <v>3.7000000000000028</v>
      </c>
      <c r="H58" s="24">
        <f t="shared" si="2"/>
        <v>110.57142857142858</v>
      </c>
      <c r="I58" s="24">
        <v>0</v>
      </c>
    </row>
    <row r="59" spans="1:9" ht="18.600000000000001" customHeight="1" x14ac:dyDescent="0.2">
      <c r="A59" s="22" t="s">
        <v>82</v>
      </c>
      <c r="B59" s="36" t="s">
        <v>83</v>
      </c>
      <c r="C59" s="29"/>
      <c r="D59" s="29"/>
      <c r="E59" s="64">
        <f t="shared" si="0"/>
        <v>0</v>
      </c>
      <c r="F59" s="29">
        <v>1.2</v>
      </c>
      <c r="G59" s="64">
        <f t="shared" si="1"/>
        <v>1.2</v>
      </c>
      <c r="H59" s="29"/>
      <c r="I59" s="25">
        <v>0</v>
      </c>
    </row>
    <row r="60" spans="1:9" ht="25.5" hidden="1" x14ac:dyDescent="0.2">
      <c r="A60" s="22" t="s">
        <v>84</v>
      </c>
      <c r="B60" s="36" t="s">
        <v>85</v>
      </c>
      <c r="C60" s="25"/>
      <c r="D60" s="25"/>
      <c r="E60" s="64">
        <f t="shared" si="0"/>
        <v>0</v>
      </c>
      <c r="F60" s="29"/>
      <c r="G60" s="64">
        <f t="shared" si="1"/>
        <v>0</v>
      </c>
      <c r="H60" s="29"/>
      <c r="I60" s="25"/>
    </row>
    <row r="61" spans="1:9" s="33" customFormat="1" ht="18.600000000000001" customHeight="1" x14ac:dyDescent="0.2">
      <c r="A61" s="12" t="s">
        <v>86</v>
      </c>
      <c r="B61" s="13" t="s">
        <v>87</v>
      </c>
      <c r="C61" s="14">
        <f>C62</f>
        <v>20150</v>
      </c>
      <c r="D61" s="14">
        <f>D62</f>
        <v>20150</v>
      </c>
      <c r="E61" s="64">
        <f t="shared" si="0"/>
        <v>0</v>
      </c>
      <c r="F61" s="14">
        <f>F62+F64+F63</f>
        <v>18842.400000000001</v>
      </c>
      <c r="G61" s="64">
        <f t="shared" si="1"/>
        <v>-1307.5999999999985</v>
      </c>
      <c r="H61" s="14">
        <f t="shared" si="2"/>
        <v>93.510669975186119</v>
      </c>
      <c r="I61" s="14">
        <f>I62</f>
        <v>0</v>
      </c>
    </row>
    <row r="62" spans="1:9" s="30" customFormat="1" ht="45" customHeight="1" x14ac:dyDescent="0.2">
      <c r="A62" s="22" t="s">
        <v>88</v>
      </c>
      <c r="B62" s="36" t="s">
        <v>89</v>
      </c>
      <c r="C62" s="24">
        <v>20150</v>
      </c>
      <c r="D62" s="24">
        <v>20150</v>
      </c>
      <c r="E62" s="64">
        <f t="shared" si="0"/>
        <v>0</v>
      </c>
      <c r="F62" s="24">
        <v>18707.900000000001</v>
      </c>
      <c r="G62" s="64">
        <f t="shared" si="1"/>
        <v>-1442.0999999999985</v>
      </c>
      <c r="H62" s="24">
        <f t="shared" si="2"/>
        <v>92.843176178660059</v>
      </c>
      <c r="I62" s="24"/>
    </row>
    <row r="63" spans="1:9" s="30" customFormat="1" ht="31.15" customHeight="1" x14ac:dyDescent="0.2">
      <c r="A63" s="22" t="s">
        <v>90</v>
      </c>
      <c r="B63" s="36" t="s">
        <v>91</v>
      </c>
      <c r="C63" s="24"/>
      <c r="D63" s="24"/>
      <c r="E63" s="64">
        <f t="shared" si="0"/>
        <v>0</v>
      </c>
      <c r="F63" s="24">
        <v>88</v>
      </c>
      <c r="G63" s="64">
        <f t="shared" si="1"/>
        <v>88</v>
      </c>
      <c r="H63" s="24"/>
      <c r="I63" s="24"/>
    </row>
    <row r="64" spans="1:9" s="30" customFormat="1" ht="25.5" x14ac:dyDescent="0.2">
      <c r="A64" s="22" t="s">
        <v>92</v>
      </c>
      <c r="B64" s="36" t="s">
        <v>93</v>
      </c>
      <c r="C64" s="24"/>
      <c r="D64" s="24"/>
      <c r="E64" s="64">
        <f t="shared" si="0"/>
        <v>0</v>
      </c>
      <c r="F64" s="24">
        <v>46.5</v>
      </c>
      <c r="G64" s="64">
        <f t="shared" si="1"/>
        <v>46.5</v>
      </c>
      <c r="H64" s="24"/>
      <c r="I64" s="24"/>
    </row>
    <row r="65" spans="1:9" s="26" customFormat="1" ht="16.899999999999999" customHeight="1" x14ac:dyDescent="0.2">
      <c r="A65" s="12" t="s">
        <v>94</v>
      </c>
      <c r="B65" s="17" t="s">
        <v>95</v>
      </c>
      <c r="C65" s="14">
        <f>C66+C85+C72</f>
        <v>422128.4</v>
      </c>
      <c r="D65" s="14">
        <f>D66+D85+D72</f>
        <v>486789.29999999993</v>
      </c>
      <c r="E65" s="64">
        <f t="shared" si="0"/>
        <v>64660.899999999907</v>
      </c>
      <c r="F65" s="14">
        <f>F66+F85+F72</f>
        <v>498628.39999999997</v>
      </c>
      <c r="G65" s="64">
        <f t="shared" si="1"/>
        <v>11839.100000000035</v>
      </c>
      <c r="H65" s="14">
        <f t="shared" si="2"/>
        <v>102.43207893024766</v>
      </c>
      <c r="I65" s="14" t="e">
        <f>I66+I85+I72+#REF!</f>
        <v>#REF!</v>
      </c>
    </row>
    <row r="66" spans="1:9" s="33" customFormat="1" ht="16.149999999999999" customHeight="1" x14ac:dyDescent="0.2">
      <c r="A66" s="12" t="s">
        <v>96</v>
      </c>
      <c r="B66" s="13" t="s">
        <v>97</v>
      </c>
      <c r="C66" s="14">
        <f>C67</f>
        <v>73389</v>
      </c>
      <c r="D66" s="14">
        <f>D67</f>
        <v>73389</v>
      </c>
      <c r="E66" s="64">
        <f t="shared" si="0"/>
        <v>0</v>
      </c>
      <c r="F66" s="14">
        <f>SUM(F67:F71)</f>
        <v>72952.299999999988</v>
      </c>
      <c r="G66" s="64">
        <f t="shared" si="1"/>
        <v>-436.70000000001164</v>
      </c>
      <c r="H66" s="14">
        <f t="shared" si="2"/>
        <v>99.4049516957582</v>
      </c>
      <c r="I66" s="14">
        <f>I67</f>
        <v>0</v>
      </c>
    </row>
    <row r="67" spans="1:9" ht="56.45" customHeight="1" x14ac:dyDescent="0.2">
      <c r="A67" s="22" t="s">
        <v>98</v>
      </c>
      <c r="B67" s="36" t="s">
        <v>99</v>
      </c>
      <c r="C67" s="24">
        <v>73389</v>
      </c>
      <c r="D67" s="24">
        <v>73389</v>
      </c>
      <c r="E67" s="64">
        <f t="shared" si="0"/>
        <v>0</v>
      </c>
      <c r="F67" s="24">
        <v>72147.899999999994</v>
      </c>
      <c r="G67" s="64">
        <f t="shared" si="1"/>
        <v>-1241.1000000000058</v>
      </c>
      <c r="H67" s="24">
        <f t="shared" si="2"/>
        <v>98.308874626987688</v>
      </c>
      <c r="I67" s="24"/>
    </row>
    <row r="68" spans="1:9" ht="42" customHeight="1" x14ac:dyDescent="0.2">
      <c r="A68" s="22" t="s">
        <v>100</v>
      </c>
      <c r="B68" s="36" t="s">
        <v>101</v>
      </c>
      <c r="C68" s="24"/>
      <c r="D68" s="24"/>
      <c r="E68" s="64">
        <f t="shared" si="0"/>
        <v>0</v>
      </c>
      <c r="F68" s="24">
        <v>797.5</v>
      </c>
      <c r="G68" s="64">
        <f t="shared" si="1"/>
        <v>797.5</v>
      </c>
      <c r="H68" s="24"/>
      <c r="I68" s="24"/>
    </row>
    <row r="69" spans="1:9" ht="41.45" hidden="1" customHeight="1" x14ac:dyDescent="0.2">
      <c r="A69" s="22" t="s">
        <v>102</v>
      </c>
      <c r="B69" s="36" t="s">
        <v>103</v>
      </c>
      <c r="C69" s="24"/>
      <c r="D69" s="24"/>
      <c r="E69" s="64">
        <f t="shared" si="0"/>
        <v>0</v>
      </c>
      <c r="F69" s="24"/>
      <c r="G69" s="64">
        <f t="shared" si="1"/>
        <v>0</v>
      </c>
      <c r="H69" s="24" t="e">
        <f t="shared" si="2"/>
        <v>#DIV/0!</v>
      </c>
      <c r="I69" s="24"/>
    </row>
    <row r="70" spans="1:9" ht="51" hidden="1" x14ac:dyDescent="0.2">
      <c r="A70" s="22" t="s">
        <v>104</v>
      </c>
      <c r="B70" s="36" t="s">
        <v>105</v>
      </c>
      <c r="C70" s="24"/>
      <c r="D70" s="24"/>
      <c r="E70" s="64">
        <f t="shared" si="0"/>
        <v>0</v>
      </c>
      <c r="F70" s="24"/>
      <c r="G70" s="64">
        <f t="shared" si="1"/>
        <v>0</v>
      </c>
      <c r="H70" s="24" t="e">
        <f t="shared" si="2"/>
        <v>#DIV/0!</v>
      </c>
      <c r="I70" s="24"/>
    </row>
    <row r="71" spans="1:9" ht="29.45" customHeight="1" x14ac:dyDescent="0.2">
      <c r="A71" s="22" t="s">
        <v>106</v>
      </c>
      <c r="B71" s="36" t="s">
        <v>107</v>
      </c>
      <c r="C71" s="24"/>
      <c r="D71" s="24"/>
      <c r="E71" s="64">
        <f t="shared" si="0"/>
        <v>0</v>
      </c>
      <c r="F71" s="24">
        <v>6.9</v>
      </c>
      <c r="G71" s="64">
        <f t="shared" si="1"/>
        <v>6.9</v>
      </c>
      <c r="H71" s="24"/>
      <c r="I71" s="24"/>
    </row>
    <row r="72" spans="1:9" s="33" customFormat="1" ht="17.45" customHeight="1" x14ac:dyDescent="0.2">
      <c r="A72" s="40" t="s">
        <v>108</v>
      </c>
      <c r="B72" s="41" t="s">
        <v>109</v>
      </c>
      <c r="C72" s="42">
        <f>C73+C79</f>
        <v>188291.6</v>
      </c>
      <c r="D72" s="42">
        <f>D73+D79</f>
        <v>188291.6</v>
      </c>
      <c r="E72" s="64">
        <f t="shared" si="0"/>
        <v>0</v>
      </c>
      <c r="F72" s="42">
        <f>F73+F79</f>
        <v>189628.3</v>
      </c>
      <c r="G72" s="64">
        <f t="shared" si="1"/>
        <v>1336.6999999999825</v>
      </c>
      <c r="H72" s="42">
        <f t="shared" si="2"/>
        <v>100.70990952331383</v>
      </c>
      <c r="I72" s="42">
        <f>I74+I80</f>
        <v>0</v>
      </c>
    </row>
    <row r="73" spans="1:9" s="26" customFormat="1" ht="17.45" customHeight="1" x14ac:dyDescent="0.2">
      <c r="A73" s="37" t="s">
        <v>110</v>
      </c>
      <c r="B73" s="39" t="s">
        <v>111</v>
      </c>
      <c r="C73" s="21">
        <f>SUM(C74:C77)</f>
        <v>44260</v>
      </c>
      <c r="D73" s="21">
        <f>SUM(D74:D77)</f>
        <v>44260</v>
      </c>
      <c r="E73" s="64">
        <f t="shared" si="0"/>
        <v>0</v>
      </c>
      <c r="F73" s="21">
        <f>SUM(F74:F78)</f>
        <v>43139.5</v>
      </c>
      <c r="G73" s="64">
        <f t="shared" si="1"/>
        <v>-1120.5</v>
      </c>
      <c r="H73" s="21">
        <f t="shared" si="2"/>
        <v>97.468368730230452</v>
      </c>
      <c r="I73" s="21"/>
    </row>
    <row r="74" spans="1:9" ht="30.6" customHeight="1" x14ac:dyDescent="0.2">
      <c r="A74" s="22" t="s">
        <v>112</v>
      </c>
      <c r="B74" s="36" t="s">
        <v>113</v>
      </c>
      <c r="C74" s="24">
        <v>44260</v>
      </c>
      <c r="D74" s="24">
        <v>44260</v>
      </c>
      <c r="E74" s="64">
        <f t="shared" si="0"/>
        <v>0</v>
      </c>
      <c r="F74" s="24">
        <v>41671.699999999997</v>
      </c>
      <c r="G74" s="64">
        <f t="shared" si="1"/>
        <v>-2588.3000000000029</v>
      </c>
      <c r="H74" s="24">
        <f t="shared" si="2"/>
        <v>94.152056032535015</v>
      </c>
      <c r="I74" s="24"/>
    </row>
    <row r="75" spans="1:9" ht="16.899999999999999" customHeight="1" x14ac:dyDescent="0.2">
      <c r="A75" s="22" t="s">
        <v>114</v>
      </c>
      <c r="B75" s="36" t="s">
        <v>115</v>
      </c>
      <c r="C75" s="24"/>
      <c r="D75" s="24"/>
      <c r="E75" s="64">
        <f t="shared" si="0"/>
        <v>0</v>
      </c>
      <c r="F75" s="24">
        <v>565.29999999999995</v>
      </c>
      <c r="G75" s="64">
        <f t="shared" si="1"/>
        <v>565.29999999999995</v>
      </c>
      <c r="H75" s="24"/>
      <c r="I75" s="24"/>
    </row>
    <row r="76" spans="1:9" hidden="1" x14ac:dyDescent="0.2">
      <c r="A76" s="22" t="s">
        <v>116</v>
      </c>
      <c r="B76" s="36" t="s">
        <v>117</v>
      </c>
      <c r="C76" s="24"/>
      <c r="D76" s="24"/>
      <c r="E76" s="64">
        <f t="shared" si="0"/>
        <v>0</v>
      </c>
      <c r="F76" s="24">
        <v>0</v>
      </c>
      <c r="G76" s="64">
        <f t="shared" si="1"/>
        <v>0</v>
      </c>
      <c r="H76" s="24"/>
      <c r="I76" s="24"/>
    </row>
    <row r="77" spans="1:9" ht="31.15" customHeight="1" x14ac:dyDescent="0.2">
      <c r="A77" s="22" t="s">
        <v>118</v>
      </c>
      <c r="B77" s="36" t="s">
        <v>119</v>
      </c>
      <c r="C77" s="24"/>
      <c r="D77" s="24"/>
      <c r="E77" s="64">
        <f t="shared" si="0"/>
        <v>0</v>
      </c>
      <c r="F77" s="24">
        <v>0.2</v>
      </c>
      <c r="G77" s="64">
        <f t="shared" si="1"/>
        <v>0.2</v>
      </c>
      <c r="H77" s="24"/>
      <c r="I77" s="24"/>
    </row>
    <row r="78" spans="1:9" ht="16.149999999999999" customHeight="1" x14ac:dyDescent="0.2">
      <c r="A78" s="22" t="s">
        <v>120</v>
      </c>
      <c r="B78" s="36" t="s">
        <v>844</v>
      </c>
      <c r="C78" s="24"/>
      <c r="D78" s="24"/>
      <c r="E78" s="64">
        <f t="shared" ref="E78:E143" si="6">D78-C78</f>
        <v>0</v>
      </c>
      <c r="F78" s="24">
        <v>902.3</v>
      </c>
      <c r="G78" s="64">
        <f t="shared" ref="G78:G143" si="7">F78-D78</f>
        <v>902.3</v>
      </c>
      <c r="H78" s="24"/>
      <c r="I78" s="24"/>
    </row>
    <row r="79" spans="1:9" s="26" customFormat="1" ht="18" customHeight="1" x14ac:dyDescent="0.2">
      <c r="A79" s="37" t="s">
        <v>122</v>
      </c>
      <c r="B79" s="39" t="s">
        <v>123</v>
      </c>
      <c r="C79" s="25">
        <f>SUM(C80:C84)</f>
        <v>144031.6</v>
      </c>
      <c r="D79" s="25">
        <f>SUM(D80:D84)</f>
        <v>144031.6</v>
      </c>
      <c r="E79" s="64">
        <f t="shared" si="6"/>
        <v>0</v>
      </c>
      <c r="F79" s="25">
        <f>SUM(F80:F84)</f>
        <v>146488.79999999999</v>
      </c>
      <c r="G79" s="64">
        <f t="shared" si="7"/>
        <v>2457.1999999999825</v>
      </c>
      <c r="H79" s="25">
        <f t="shared" ref="H79:H143" si="8">F79/D79*100</f>
        <v>101.70601451348176</v>
      </c>
      <c r="I79" s="25"/>
    </row>
    <row r="80" spans="1:9" ht="30.6" customHeight="1" x14ac:dyDescent="0.2">
      <c r="A80" s="22" t="s">
        <v>124</v>
      </c>
      <c r="B80" s="36" t="s">
        <v>125</v>
      </c>
      <c r="C80" s="29">
        <v>144031.6</v>
      </c>
      <c r="D80" s="29">
        <v>144031.6</v>
      </c>
      <c r="E80" s="64">
        <f t="shared" si="6"/>
        <v>0</v>
      </c>
      <c r="F80" s="29">
        <v>144854.79999999999</v>
      </c>
      <c r="G80" s="64">
        <f t="shared" si="7"/>
        <v>823.19999999998254</v>
      </c>
      <c r="H80" s="29">
        <f t="shared" si="8"/>
        <v>100.57154124511565</v>
      </c>
      <c r="I80" s="29"/>
    </row>
    <row r="81" spans="1:9" ht="18" customHeight="1" x14ac:dyDescent="0.2">
      <c r="A81" s="22" t="s">
        <v>126</v>
      </c>
      <c r="B81" s="36" t="s">
        <v>127</v>
      </c>
      <c r="C81" s="29"/>
      <c r="D81" s="29"/>
      <c r="E81" s="64">
        <f t="shared" si="6"/>
        <v>0</v>
      </c>
      <c r="F81" s="29">
        <v>1632.1</v>
      </c>
      <c r="G81" s="64">
        <f t="shared" si="7"/>
        <v>1632.1</v>
      </c>
      <c r="H81" s="29"/>
      <c r="I81" s="29"/>
    </row>
    <row r="82" spans="1:9" hidden="1" x14ac:dyDescent="0.2">
      <c r="A82" s="22" t="s">
        <v>128</v>
      </c>
      <c r="B82" s="36" t="s">
        <v>129</v>
      </c>
      <c r="C82" s="29"/>
      <c r="D82" s="29"/>
      <c r="E82" s="64">
        <f t="shared" si="6"/>
        <v>0</v>
      </c>
      <c r="F82" s="29"/>
      <c r="G82" s="64">
        <f t="shared" si="7"/>
        <v>0</v>
      </c>
      <c r="H82" s="29" t="e">
        <f t="shared" si="8"/>
        <v>#DIV/0!</v>
      </c>
      <c r="I82" s="29"/>
    </row>
    <row r="83" spans="1:9" ht="25.5" hidden="1" x14ac:dyDescent="0.2">
      <c r="A83" s="22" t="s">
        <v>130</v>
      </c>
      <c r="B83" s="36" t="s">
        <v>131</v>
      </c>
      <c r="C83" s="29"/>
      <c r="D83" s="29"/>
      <c r="E83" s="64">
        <f t="shared" si="6"/>
        <v>0</v>
      </c>
      <c r="F83" s="29"/>
      <c r="G83" s="64">
        <f t="shared" si="7"/>
        <v>0</v>
      </c>
      <c r="H83" s="29" t="e">
        <f t="shared" si="8"/>
        <v>#DIV/0!</v>
      </c>
      <c r="I83" s="29"/>
    </row>
    <row r="84" spans="1:9" x14ac:dyDescent="0.2">
      <c r="A84" s="22" t="s">
        <v>132</v>
      </c>
      <c r="B84" s="36" t="s">
        <v>121</v>
      </c>
      <c r="C84" s="29"/>
      <c r="D84" s="29"/>
      <c r="E84" s="64">
        <f t="shared" si="6"/>
        <v>0</v>
      </c>
      <c r="F84" s="29">
        <v>1.9</v>
      </c>
      <c r="G84" s="64">
        <f t="shared" si="7"/>
        <v>1.9</v>
      </c>
      <c r="H84" s="29"/>
      <c r="I84" s="29"/>
    </row>
    <row r="85" spans="1:9" s="33" customFormat="1" x14ac:dyDescent="0.2">
      <c r="A85" s="40" t="s">
        <v>133</v>
      </c>
      <c r="B85" s="41" t="s">
        <v>134</v>
      </c>
      <c r="C85" s="14">
        <f>C86+C93</f>
        <v>160447.79999999999</v>
      </c>
      <c r="D85" s="14">
        <f>D86+D93</f>
        <v>225108.69999999998</v>
      </c>
      <c r="E85" s="64">
        <f t="shared" si="6"/>
        <v>64660.899999999994</v>
      </c>
      <c r="F85" s="14">
        <f>F86+F93</f>
        <v>236047.8</v>
      </c>
      <c r="G85" s="64">
        <f t="shared" si="7"/>
        <v>10939.100000000006</v>
      </c>
      <c r="H85" s="14">
        <f t="shared" si="8"/>
        <v>104.85947455607003</v>
      </c>
      <c r="I85" s="14">
        <f>I86+I93</f>
        <v>0</v>
      </c>
    </row>
    <row r="86" spans="1:9" s="26" customFormat="1" ht="15.6" customHeight="1" x14ac:dyDescent="0.2">
      <c r="A86" s="37" t="s">
        <v>135</v>
      </c>
      <c r="B86" s="38" t="s">
        <v>136</v>
      </c>
      <c r="C86" s="25">
        <f>C87</f>
        <v>142029.9</v>
      </c>
      <c r="D86" s="25">
        <f>D87</f>
        <v>206690.8</v>
      </c>
      <c r="E86" s="64">
        <f t="shared" si="6"/>
        <v>64660.899999999994</v>
      </c>
      <c r="F86" s="25">
        <f>SUM(F87:F92)</f>
        <v>215027</v>
      </c>
      <c r="G86" s="64">
        <f t="shared" si="7"/>
        <v>8336.2000000000116</v>
      </c>
      <c r="H86" s="25">
        <f t="shared" si="8"/>
        <v>104.03317419062678</v>
      </c>
      <c r="I86" s="25">
        <f>I87</f>
        <v>0</v>
      </c>
    </row>
    <row r="87" spans="1:9" ht="43.9" customHeight="1" x14ac:dyDescent="0.2">
      <c r="A87" s="22" t="s">
        <v>137</v>
      </c>
      <c r="B87" s="36" t="s">
        <v>138</v>
      </c>
      <c r="C87" s="24">
        <v>142029.9</v>
      </c>
      <c r="D87" s="24">
        <v>206690.8</v>
      </c>
      <c r="E87" s="64">
        <f t="shared" si="6"/>
        <v>64660.899999999994</v>
      </c>
      <c r="F87" s="24">
        <v>214969.2</v>
      </c>
      <c r="G87" s="64">
        <f t="shared" si="7"/>
        <v>8278.4000000000233</v>
      </c>
      <c r="H87" s="24">
        <f t="shared" si="8"/>
        <v>104.00520971422047</v>
      </c>
      <c r="I87" s="24"/>
    </row>
    <row r="88" spans="1:9" ht="29.45" customHeight="1" x14ac:dyDescent="0.2">
      <c r="A88" s="22" t="s">
        <v>139</v>
      </c>
      <c r="B88" s="36" t="s">
        <v>140</v>
      </c>
      <c r="C88" s="24"/>
      <c r="D88" s="24"/>
      <c r="E88" s="64">
        <f t="shared" si="6"/>
        <v>0</v>
      </c>
      <c r="F88" s="24">
        <v>44</v>
      </c>
      <c r="G88" s="64">
        <f t="shared" si="7"/>
        <v>44</v>
      </c>
      <c r="H88" s="24"/>
      <c r="I88" s="24"/>
    </row>
    <row r="89" spans="1:9" ht="25.5" hidden="1" x14ac:dyDescent="0.2">
      <c r="A89" s="22" t="s">
        <v>141</v>
      </c>
      <c r="B89" s="36" t="s">
        <v>142</v>
      </c>
      <c r="C89" s="24">
        <v>0</v>
      </c>
      <c r="D89" s="24">
        <v>0</v>
      </c>
      <c r="E89" s="64">
        <f t="shared" si="6"/>
        <v>0</v>
      </c>
      <c r="F89" s="24">
        <v>0</v>
      </c>
      <c r="G89" s="64">
        <f t="shared" si="7"/>
        <v>0</v>
      </c>
      <c r="H89" s="24" t="e">
        <f t="shared" si="8"/>
        <v>#DIV/0!</v>
      </c>
      <c r="I89" s="24"/>
    </row>
    <row r="90" spans="1:9" ht="43.9" customHeight="1" x14ac:dyDescent="0.2">
      <c r="A90" s="22" t="s">
        <v>143</v>
      </c>
      <c r="B90" s="36" t="s">
        <v>144</v>
      </c>
      <c r="C90" s="24"/>
      <c r="D90" s="24"/>
      <c r="E90" s="64">
        <f t="shared" si="6"/>
        <v>0</v>
      </c>
      <c r="F90" s="24">
        <v>13.8</v>
      </c>
      <c r="G90" s="64">
        <f t="shared" si="7"/>
        <v>13.8</v>
      </c>
      <c r="H90" s="24"/>
      <c r="I90" s="24"/>
    </row>
    <row r="91" spans="1:9" ht="29.45" hidden="1" customHeight="1" x14ac:dyDescent="0.2">
      <c r="A91" s="22" t="s">
        <v>768</v>
      </c>
      <c r="B91" s="36" t="s">
        <v>690</v>
      </c>
      <c r="C91" s="24"/>
      <c r="D91" s="24"/>
      <c r="E91" s="64">
        <f t="shared" si="6"/>
        <v>0</v>
      </c>
      <c r="F91" s="24">
        <v>0</v>
      </c>
      <c r="G91" s="64">
        <f t="shared" si="7"/>
        <v>0</v>
      </c>
      <c r="H91" s="24"/>
      <c r="I91" s="24"/>
    </row>
    <row r="92" spans="1:9" ht="38.25" hidden="1" x14ac:dyDescent="0.2">
      <c r="A92" s="22" t="s">
        <v>609</v>
      </c>
      <c r="B92" s="36" t="s">
        <v>610</v>
      </c>
      <c r="C92" s="24"/>
      <c r="D92" s="24"/>
      <c r="E92" s="64">
        <f t="shared" si="6"/>
        <v>0</v>
      </c>
      <c r="F92" s="24">
        <v>0</v>
      </c>
      <c r="G92" s="64">
        <f t="shared" si="7"/>
        <v>0</v>
      </c>
      <c r="H92" s="24"/>
      <c r="I92" s="24"/>
    </row>
    <row r="93" spans="1:9" s="26" customFormat="1" ht="18.600000000000001" customHeight="1" x14ac:dyDescent="0.2">
      <c r="A93" s="37" t="s">
        <v>145</v>
      </c>
      <c r="B93" s="38" t="s">
        <v>146</v>
      </c>
      <c r="C93" s="25">
        <f>C94</f>
        <v>18417.900000000001</v>
      </c>
      <c r="D93" s="25">
        <f>D94</f>
        <v>18417.900000000001</v>
      </c>
      <c r="E93" s="64">
        <f t="shared" si="6"/>
        <v>0</v>
      </c>
      <c r="F93" s="25">
        <f>F94+F95+F96</f>
        <v>21020.799999999999</v>
      </c>
      <c r="G93" s="64">
        <f t="shared" si="7"/>
        <v>2602.8999999999978</v>
      </c>
      <c r="H93" s="25">
        <f t="shared" si="8"/>
        <v>114.13244723882742</v>
      </c>
      <c r="I93" s="25">
        <f>I97</f>
        <v>0</v>
      </c>
    </row>
    <row r="94" spans="1:9" s="26" customFormat="1" ht="43.9" customHeight="1" x14ac:dyDescent="0.2">
      <c r="A94" s="22" t="s">
        <v>147</v>
      </c>
      <c r="B94" s="36" t="s">
        <v>148</v>
      </c>
      <c r="C94" s="24">
        <v>18417.900000000001</v>
      </c>
      <c r="D94" s="24">
        <v>18417.900000000001</v>
      </c>
      <c r="E94" s="64">
        <f t="shared" si="6"/>
        <v>0</v>
      </c>
      <c r="F94" s="24">
        <v>20663.3</v>
      </c>
      <c r="G94" s="64">
        <f t="shared" si="7"/>
        <v>2245.3999999999978</v>
      </c>
      <c r="H94" s="24">
        <f t="shared" si="8"/>
        <v>112.19140075687237</v>
      </c>
      <c r="I94" s="25"/>
    </row>
    <row r="95" spans="1:9" s="26" customFormat="1" ht="29.45" customHeight="1" x14ac:dyDescent="0.2">
      <c r="A95" s="22" t="s">
        <v>149</v>
      </c>
      <c r="B95" s="36" t="s">
        <v>150</v>
      </c>
      <c r="C95" s="29"/>
      <c r="D95" s="29"/>
      <c r="E95" s="64">
        <f t="shared" si="6"/>
        <v>0</v>
      </c>
      <c r="F95" s="29">
        <v>359.6</v>
      </c>
      <c r="G95" s="64">
        <f t="shared" si="7"/>
        <v>359.6</v>
      </c>
      <c r="H95" s="29"/>
      <c r="I95" s="29"/>
    </row>
    <row r="96" spans="1:9" s="26" customFormat="1" ht="44.45" customHeight="1" x14ac:dyDescent="0.2">
      <c r="A96" s="22" t="s">
        <v>151</v>
      </c>
      <c r="B96" s="36" t="s">
        <v>152</v>
      </c>
      <c r="C96" s="29"/>
      <c r="D96" s="29"/>
      <c r="E96" s="64">
        <f t="shared" si="6"/>
        <v>0</v>
      </c>
      <c r="F96" s="29">
        <v>-2.1</v>
      </c>
      <c r="G96" s="64">
        <f t="shared" si="7"/>
        <v>-2.1</v>
      </c>
      <c r="H96" s="29"/>
      <c r="I96" s="29"/>
    </row>
    <row r="97" spans="1:9" ht="30.6" hidden="1" customHeight="1" x14ac:dyDescent="0.2">
      <c r="A97" s="22" t="s">
        <v>153</v>
      </c>
      <c r="B97" s="36" t="s">
        <v>154</v>
      </c>
      <c r="C97" s="24">
        <v>0</v>
      </c>
      <c r="D97" s="24">
        <v>0</v>
      </c>
      <c r="E97" s="64">
        <f t="shared" si="6"/>
        <v>0</v>
      </c>
      <c r="F97" s="24">
        <v>0</v>
      </c>
      <c r="G97" s="64">
        <f t="shared" si="7"/>
        <v>0</v>
      </c>
      <c r="H97" s="24" t="e">
        <f t="shared" si="8"/>
        <v>#DIV/0!</v>
      </c>
      <c r="I97" s="24"/>
    </row>
    <row r="98" spans="1:9" ht="16.899999999999999" customHeight="1" x14ac:dyDescent="0.2">
      <c r="A98" s="12" t="s">
        <v>155</v>
      </c>
      <c r="B98" s="17" t="s">
        <v>156</v>
      </c>
      <c r="C98" s="14">
        <f>C101+C106+C108</f>
        <v>26244.2</v>
      </c>
      <c r="D98" s="14">
        <f t="shared" ref="D98" si="9">D101+D108+D106</f>
        <v>29406.7</v>
      </c>
      <c r="E98" s="64">
        <f t="shared" si="6"/>
        <v>3162.5</v>
      </c>
      <c r="F98" s="14">
        <f>F101+F108+F106+F99</f>
        <v>33594.1</v>
      </c>
      <c r="G98" s="64">
        <f t="shared" si="7"/>
        <v>4187.3999999999978</v>
      </c>
      <c r="H98" s="14">
        <f t="shared" si="8"/>
        <v>114.23961206119692</v>
      </c>
      <c r="I98" s="14">
        <f t="shared" ref="I98" si="10">I101+I108+I106</f>
        <v>0</v>
      </c>
    </row>
    <row r="99" spans="1:9" ht="38.25" x14ac:dyDescent="0.2">
      <c r="A99" s="12" t="s">
        <v>842</v>
      </c>
      <c r="B99" s="17" t="s">
        <v>825</v>
      </c>
      <c r="C99" s="14">
        <v>0</v>
      </c>
      <c r="D99" s="14">
        <v>0</v>
      </c>
      <c r="E99" s="64"/>
      <c r="F99" s="14">
        <f>F100</f>
        <v>18.600000000000001</v>
      </c>
      <c r="G99" s="64"/>
      <c r="H99" s="14"/>
      <c r="I99" s="14"/>
    </row>
    <row r="100" spans="1:9" ht="41.25" customHeight="1" x14ac:dyDescent="0.2">
      <c r="A100" s="27" t="s">
        <v>843</v>
      </c>
      <c r="B100" s="60" t="s">
        <v>826</v>
      </c>
      <c r="C100" s="29">
        <v>0</v>
      </c>
      <c r="D100" s="29">
        <v>0</v>
      </c>
      <c r="E100" s="77"/>
      <c r="F100" s="29">
        <v>18.600000000000001</v>
      </c>
      <c r="G100" s="77"/>
      <c r="H100" s="29"/>
      <c r="I100" s="14"/>
    </row>
    <row r="101" spans="1:9" s="33" customFormat="1" ht="28.9" customHeight="1" x14ac:dyDescent="0.2">
      <c r="A101" s="12" t="s">
        <v>157</v>
      </c>
      <c r="B101" s="17" t="s">
        <v>158</v>
      </c>
      <c r="C101" s="42">
        <f>C103</f>
        <v>25900</v>
      </c>
      <c r="D101" s="42">
        <f t="shared" ref="D101" si="11">D103</f>
        <v>29062.5</v>
      </c>
      <c r="E101" s="64">
        <f t="shared" si="6"/>
        <v>3162.5</v>
      </c>
      <c r="F101" s="42">
        <f>F103+F104+F105</f>
        <v>33280.299999999996</v>
      </c>
      <c r="G101" s="64">
        <f t="shared" si="7"/>
        <v>4217.7999999999956</v>
      </c>
      <c r="H101" s="42">
        <f t="shared" si="8"/>
        <v>114.51286021505376</v>
      </c>
      <c r="I101" s="42">
        <f>I102</f>
        <v>0</v>
      </c>
    </row>
    <row r="102" spans="1:9" ht="51" hidden="1" x14ac:dyDescent="0.2">
      <c r="A102" s="22" t="s">
        <v>159</v>
      </c>
      <c r="B102" s="36" t="s">
        <v>160</v>
      </c>
      <c r="C102" s="24"/>
      <c r="D102" s="24"/>
      <c r="E102" s="64">
        <f t="shared" si="6"/>
        <v>0</v>
      </c>
      <c r="F102" s="24"/>
      <c r="G102" s="64">
        <f t="shared" si="7"/>
        <v>0</v>
      </c>
      <c r="H102" s="29">
        <f t="shared" ref="H102" si="12">H104</f>
        <v>0</v>
      </c>
      <c r="I102" s="24"/>
    </row>
    <row r="103" spans="1:9" ht="44.45" customHeight="1" x14ac:dyDescent="0.2">
      <c r="A103" s="22" t="s">
        <v>769</v>
      </c>
      <c r="B103" s="36" t="s">
        <v>691</v>
      </c>
      <c r="C103" s="24">
        <v>25900</v>
      </c>
      <c r="D103" s="24">
        <v>29062.5</v>
      </c>
      <c r="E103" s="64">
        <f t="shared" si="6"/>
        <v>3162.5</v>
      </c>
      <c r="F103" s="24">
        <v>32192.6</v>
      </c>
      <c r="G103" s="64">
        <f t="shared" si="7"/>
        <v>3130.0999999999985</v>
      </c>
      <c r="H103" s="29">
        <f t="shared" si="8"/>
        <v>110.77023655913978</v>
      </c>
      <c r="I103" s="24"/>
    </row>
    <row r="104" spans="1:9" ht="57" customHeight="1" x14ac:dyDescent="0.2">
      <c r="A104" s="22" t="s">
        <v>770</v>
      </c>
      <c r="B104" s="36" t="s">
        <v>692</v>
      </c>
      <c r="C104" s="24"/>
      <c r="D104" s="24"/>
      <c r="E104" s="64">
        <f t="shared" si="6"/>
        <v>0</v>
      </c>
      <c r="F104" s="24">
        <v>1095.0999999999999</v>
      </c>
      <c r="G104" s="64">
        <f t="shared" si="7"/>
        <v>1095.0999999999999</v>
      </c>
      <c r="H104" s="24"/>
      <c r="I104" s="24"/>
    </row>
    <row r="105" spans="1:9" ht="40.5" customHeight="1" x14ac:dyDescent="0.2">
      <c r="A105" s="22" t="s">
        <v>685</v>
      </c>
      <c r="B105" s="36" t="s">
        <v>684</v>
      </c>
      <c r="C105" s="24"/>
      <c r="D105" s="24"/>
      <c r="E105" s="64">
        <f t="shared" si="6"/>
        <v>0</v>
      </c>
      <c r="F105" s="24">
        <v>-7.4</v>
      </c>
      <c r="G105" s="64">
        <f t="shared" si="7"/>
        <v>-7.4</v>
      </c>
      <c r="H105" s="24"/>
      <c r="I105" s="24"/>
    </row>
    <row r="106" spans="1:9" ht="30" customHeight="1" x14ac:dyDescent="0.2">
      <c r="A106" s="40" t="s">
        <v>519</v>
      </c>
      <c r="B106" s="52" t="s">
        <v>517</v>
      </c>
      <c r="C106" s="42">
        <f>C107</f>
        <v>3.8</v>
      </c>
      <c r="D106" s="42">
        <f>D107</f>
        <v>3.8</v>
      </c>
      <c r="E106" s="64">
        <f t="shared" si="6"/>
        <v>0</v>
      </c>
      <c r="F106" s="42">
        <f>F107</f>
        <v>1.8</v>
      </c>
      <c r="G106" s="64">
        <f t="shared" si="7"/>
        <v>-1.9999999999999998</v>
      </c>
      <c r="H106" s="42">
        <f t="shared" si="8"/>
        <v>47.368421052631582</v>
      </c>
      <c r="I106" s="42">
        <f t="shared" ref="I106" si="13">I107</f>
        <v>0</v>
      </c>
    </row>
    <row r="107" spans="1:9" ht="41.45" customHeight="1" x14ac:dyDescent="0.2">
      <c r="A107" s="22" t="s">
        <v>520</v>
      </c>
      <c r="B107" s="36" t="s">
        <v>518</v>
      </c>
      <c r="C107" s="24">
        <v>3.8</v>
      </c>
      <c r="D107" s="24">
        <v>3.8</v>
      </c>
      <c r="E107" s="64">
        <f t="shared" si="6"/>
        <v>0</v>
      </c>
      <c r="F107" s="24">
        <v>1.8</v>
      </c>
      <c r="G107" s="64">
        <f t="shared" si="7"/>
        <v>-1.9999999999999998</v>
      </c>
      <c r="H107" s="24">
        <f t="shared" si="8"/>
        <v>47.368421052631582</v>
      </c>
      <c r="I107" s="24"/>
    </row>
    <row r="108" spans="1:9" s="33" customFormat="1" ht="30" customHeight="1" x14ac:dyDescent="0.2">
      <c r="A108" s="12" t="s">
        <v>161</v>
      </c>
      <c r="B108" s="13" t="s">
        <v>874</v>
      </c>
      <c r="C108" s="14">
        <f>C112+C113+C115+C111+C109</f>
        <v>340.4</v>
      </c>
      <c r="D108" s="14">
        <f>D112+D113+D115+D111+D109</f>
        <v>340.4</v>
      </c>
      <c r="E108" s="64">
        <f t="shared" si="6"/>
        <v>0</v>
      </c>
      <c r="F108" s="14">
        <f>F112+F113+F115+F111+F109</f>
        <v>293.39999999999998</v>
      </c>
      <c r="G108" s="64">
        <f t="shared" si="7"/>
        <v>-47</v>
      </c>
      <c r="H108" s="14">
        <f t="shared" si="8"/>
        <v>86.192714453584017</v>
      </c>
      <c r="I108" s="14">
        <f>I112+I114+I115+I111+I109</f>
        <v>0</v>
      </c>
    </row>
    <row r="109" spans="1:9" ht="43.9" hidden="1" customHeight="1" x14ac:dyDescent="0.2">
      <c r="A109" s="22" t="s">
        <v>162</v>
      </c>
      <c r="B109" s="23" t="s">
        <v>163</v>
      </c>
      <c r="C109" s="25"/>
      <c r="D109" s="25"/>
      <c r="E109" s="64">
        <f t="shared" si="6"/>
        <v>0</v>
      </c>
      <c r="F109" s="25">
        <f>F110</f>
        <v>0</v>
      </c>
      <c r="G109" s="64">
        <f t="shared" si="7"/>
        <v>0</v>
      </c>
      <c r="H109" s="25"/>
      <c r="I109" s="25"/>
    </row>
    <row r="110" spans="1:9" ht="63.75" hidden="1" x14ac:dyDescent="0.2">
      <c r="A110" s="22" t="s">
        <v>704</v>
      </c>
      <c r="B110" s="23" t="s">
        <v>693</v>
      </c>
      <c r="C110" s="25"/>
      <c r="D110" s="25"/>
      <c r="E110" s="64">
        <f t="shared" si="6"/>
        <v>0</v>
      </c>
      <c r="F110" s="29">
        <v>0</v>
      </c>
      <c r="G110" s="64">
        <f t="shared" si="7"/>
        <v>0</v>
      </c>
      <c r="H110" s="29"/>
      <c r="I110" s="25"/>
    </row>
    <row r="111" spans="1:9" ht="63.75" hidden="1" x14ac:dyDescent="0.2">
      <c r="A111" s="22" t="s">
        <v>164</v>
      </c>
      <c r="B111" s="23" t="s">
        <v>165</v>
      </c>
      <c r="C111" s="25">
        <v>0</v>
      </c>
      <c r="D111" s="25">
        <v>0</v>
      </c>
      <c r="E111" s="64">
        <f t="shared" si="6"/>
        <v>0</v>
      </c>
      <c r="F111" s="25">
        <v>0</v>
      </c>
      <c r="G111" s="64">
        <f t="shared" si="7"/>
        <v>0</v>
      </c>
      <c r="H111" s="25" t="e">
        <f t="shared" si="8"/>
        <v>#DIV/0!</v>
      </c>
      <c r="I111" s="25">
        <v>0</v>
      </c>
    </row>
    <row r="112" spans="1:9" ht="38.25" hidden="1" x14ac:dyDescent="0.2">
      <c r="A112" s="22" t="s">
        <v>166</v>
      </c>
      <c r="B112" s="23" t="s">
        <v>167</v>
      </c>
      <c r="C112" s="24">
        <v>0</v>
      </c>
      <c r="D112" s="24">
        <v>0</v>
      </c>
      <c r="E112" s="64">
        <f t="shared" si="6"/>
        <v>0</v>
      </c>
      <c r="F112" s="24">
        <v>0</v>
      </c>
      <c r="G112" s="64">
        <f t="shared" si="7"/>
        <v>0</v>
      </c>
      <c r="H112" s="24" t="e">
        <f t="shared" si="8"/>
        <v>#DIV/0!</v>
      </c>
      <c r="I112" s="24">
        <v>0</v>
      </c>
    </row>
    <row r="113" spans="1:9" ht="18" customHeight="1" x14ac:dyDescent="0.2">
      <c r="A113" s="19" t="s">
        <v>405</v>
      </c>
      <c r="B113" s="20" t="s">
        <v>404</v>
      </c>
      <c r="C113" s="21">
        <f>C114</f>
        <v>190</v>
      </c>
      <c r="D113" s="21">
        <f t="shared" ref="D113:F113" si="14">D114</f>
        <v>190</v>
      </c>
      <c r="E113" s="64">
        <f t="shared" si="6"/>
        <v>0</v>
      </c>
      <c r="F113" s="21">
        <f t="shared" si="14"/>
        <v>135</v>
      </c>
      <c r="G113" s="64">
        <f t="shared" si="7"/>
        <v>-55</v>
      </c>
      <c r="H113" s="21">
        <f t="shared" si="8"/>
        <v>71.05263157894737</v>
      </c>
      <c r="I113" s="21"/>
    </row>
    <row r="114" spans="1:9" ht="44.45" customHeight="1" x14ac:dyDescent="0.2">
      <c r="A114" s="22" t="s">
        <v>168</v>
      </c>
      <c r="B114" s="23" t="s">
        <v>169</v>
      </c>
      <c r="C114" s="24">
        <v>190</v>
      </c>
      <c r="D114" s="24">
        <v>190</v>
      </c>
      <c r="E114" s="64">
        <f t="shared" si="6"/>
        <v>0</v>
      </c>
      <c r="F114" s="24">
        <v>135</v>
      </c>
      <c r="G114" s="64">
        <f t="shared" si="7"/>
        <v>-55</v>
      </c>
      <c r="H114" s="24">
        <f t="shared" si="8"/>
        <v>71.05263157894737</v>
      </c>
      <c r="I114" s="24"/>
    </row>
    <row r="115" spans="1:9" s="26" customFormat="1" ht="40.9" customHeight="1" x14ac:dyDescent="0.2">
      <c r="A115" s="37" t="s">
        <v>170</v>
      </c>
      <c r="B115" s="38" t="s">
        <v>171</v>
      </c>
      <c r="C115" s="25">
        <f>C116</f>
        <v>150.4</v>
      </c>
      <c r="D115" s="25">
        <f>D116</f>
        <v>150.4</v>
      </c>
      <c r="E115" s="64">
        <f t="shared" si="6"/>
        <v>0</v>
      </c>
      <c r="F115" s="25">
        <f>F116</f>
        <v>158.4</v>
      </c>
      <c r="G115" s="64">
        <f t="shared" si="7"/>
        <v>8</v>
      </c>
      <c r="H115" s="25">
        <f t="shared" si="8"/>
        <v>105.31914893617021</v>
      </c>
      <c r="I115" s="25">
        <f>I116</f>
        <v>0</v>
      </c>
    </row>
    <row r="116" spans="1:9" ht="69.599999999999994" customHeight="1" x14ac:dyDescent="0.2">
      <c r="A116" s="22" t="s">
        <v>172</v>
      </c>
      <c r="B116" s="23" t="s">
        <v>173</v>
      </c>
      <c r="C116" s="24">
        <v>150.4</v>
      </c>
      <c r="D116" s="24">
        <v>150.4</v>
      </c>
      <c r="E116" s="64">
        <f t="shared" si="6"/>
        <v>0</v>
      </c>
      <c r="F116" s="24">
        <v>158.4</v>
      </c>
      <c r="G116" s="64">
        <f t="shared" si="7"/>
        <v>8</v>
      </c>
      <c r="H116" s="24">
        <f t="shared" si="8"/>
        <v>105.31914893617021</v>
      </c>
      <c r="I116" s="24"/>
    </row>
    <row r="117" spans="1:9" ht="25.5" hidden="1" x14ac:dyDescent="0.2">
      <c r="A117" s="12" t="s">
        <v>174</v>
      </c>
      <c r="B117" s="17" t="s">
        <v>175</v>
      </c>
      <c r="C117" s="14">
        <f>C118+C120+C124</f>
        <v>0</v>
      </c>
      <c r="D117" s="14">
        <f>D118+D120+D124</f>
        <v>0</v>
      </c>
      <c r="E117" s="64">
        <f t="shared" si="6"/>
        <v>0</v>
      </c>
      <c r="F117" s="14">
        <f>F118+F120+F124</f>
        <v>0</v>
      </c>
      <c r="G117" s="64">
        <f t="shared" si="7"/>
        <v>0</v>
      </c>
      <c r="H117" s="14" t="e">
        <f t="shared" si="8"/>
        <v>#DIV/0!</v>
      </c>
      <c r="I117" s="14">
        <f>I118+I120+I124</f>
        <v>0</v>
      </c>
    </row>
    <row r="118" spans="1:9" s="30" customFormat="1" ht="25.5" hidden="1" x14ac:dyDescent="0.2">
      <c r="A118" s="19" t="s">
        <v>176</v>
      </c>
      <c r="B118" s="20" t="s">
        <v>177</v>
      </c>
      <c r="C118" s="21"/>
      <c r="D118" s="21"/>
      <c r="E118" s="64">
        <f t="shared" si="6"/>
        <v>0</v>
      </c>
      <c r="F118" s="21"/>
      <c r="G118" s="64">
        <f t="shared" si="7"/>
        <v>0</v>
      </c>
      <c r="H118" s="21" t="e">
        <f t="shared" si="8"/>
        <v>#DIV/0!</v>
      </c>
      <c r="I118" s="21"/>
    </row>
    <row r="119" spans="1:9" ht="25.5" hidden="1" x14ac:dyDescent="0.2">
      <c r="A119" s="19" t="s">
        <v>178</v>
      </c>
      <c r="B119" s="28" t="s">
        <v>179</v>
      </c>
      <c r="C119" s="21"/>
      <c r="D119" s="21"/>
      <c r="E119" s="64">
        <f t="shared" si="6"/>
        <v>0</v>
      </c>
      <c r="F119" s="21"/>
      <c r="G119" s="64">
        <f t="shared" si="7"/>
        <v>0</v>
      </c>
      <c r="H119" s="21" t="e">
        <f t="shared" si="8"/>
        <v>#DIV/0!</v>
      </c>
      <c r="I119" s="21"/>
    </row>
    <row r="120" spans="1:9" hidden="1" x14ac:dyDescent="0.2">
      <c r="A120" s="37" t="s">
        <v>180</v>
      </c>
      <c r="B120" s="38" t="s">
        <v>181</v>
      </c>
      <c r="C120" s="25">
        <f>C121+C122</f>
        <v>0</v>
      </c>
      <c r="D120" s="25">
        <f>D121+D122</f>
        <v>0</v>
      </c>
      <c r="E120" s="64">
        <f t="shared" si="6"/>
        <v>0</v>
      </c>
      <c r="F120" s="25">
        <f>F121+F122</f>
        <v>0</v>
      </c>
      <c r="G120" s="64">
        <f t="shared" si="7"/>
        <v>0</v>
      </c>
      <c r="H120" s="25" t="e">
        <f t="shared" si="8"/>
        <v>#DIV/0!</v>
      </c>
      <c r="I120" s="25">
        <f>I121+I122</f>
        <v>0</v>
      </c>
    </row>
    <row r="121" spans="1:9" hidden="1" x14ac:dyDescent="0.2">
      <c r="A121" s="22" t="s">
        <v>182</v>
      </c>
      <c r="B121" s="23" t="s">
        <v>183</v>
      </c>
      <c r="C121" s="24"/>
      <c r="D121" s="24"/>
      <c r="E121" s="64">
        <f t="shared" si="6"/>
        <v>0</v>
      </c>
      <c r="F121" s="24"/>
      <c r="G121" s="64">
        <f t="shared" si="7"/>
        <v>0</v>
      </c>
      <c r="H121" s="24" t="e">
        <f t="shared" si="8"/>
        <v>#DIV/0!</v>
      </c>
      <c r="I121" s="24"/>
    </row>
    <row r="122" spans="1:9" ht="25.5" hidden="1" x14ac:dyDescent="0.2">
      <c r="A122" s="22" t="s">
        <v>184</v>
      </c>
      <c r="B122" s="23" t="s">
        <v>185</v>
      </c>
      <c r="C122" s="24">
        <f>C123</f>
        <v>0</v>
      </c>
      <c r="D122" s="24">
        <f>D123</f>
        <v>0</v>
      </c>
      <c r="E122" s="64">
        <f t="shared" si="6"/>
        <v>0</v>
      </c>
      <c r="F122" s="24">
        <f>F123</f>
        <v>0</v>
      </c>
      <c r="G122" s="64">
        <f t="shared" si="7"/>
        <v>0</v>
      </c>
      <c r="H122" s="24" t="e">
        <f t="shared" si="8"/>
        <v>#DIV/0!</v>
      </c>
      <c r="I122" s="24">
        <f>I123</f>
        <v>0</v>
      </c>
    </row>
    <row r="123" spans="1:9" ht="38.25" hidden="1" x14ac:dyDescent="0.2">
      <c r="A123" s="22" t="s">
        <v>186</v>
      </c>
      <c r="B123" s="23" t="s">
        <v>187</v>
      </c>
      <c r="C123" s="24">
        <v>0</v>
      </c>
      <c r="D123" s="24">
        <v>0</v>
      </c>
      <c r="E123" s="64">
        <f t="shared" si="6"/>
        <v>0</v>
      </c>
      <c r="F123" s="24">
        <v>0</v>
      </c>
      <c r="G123" s="64">
        <f t="shared" si="7"/>
        <v>0</v>
      </c>
      <c r="H123" s="24" t="e">
        <f t="shared" si="8"/>
        <v>#DIV/0!</v>
      </c>
      <c r="I123" s="24">
        <v>0</v>
      </c>
    </row>
    <row r="124" spans="1:9" hidden="1" x14ac:dyDescent="0.2">
      <c r="A124" s="37" t="s">
        <v>188</v>
      </c>
      <c r="B124" s="38" t="s">
        <v>189</v>
      </c>
      <c r="C124" s="25">
        <f>C125+C127+C129</f>
        <v>0</v>
      </c>
      <c r="D124" s="25">
        <f>D125+D127+D129</f>
        <v>0</v>
      </c>
      <c r="E124" s="64">
        <f t="shared" si="6"/>
        <v>0</v>
      </c>
      <c r="F124" s="25">
        <f>F125+F127+F129</f>
        <v>0</v>
      </c>
      <c r="G124" s="64">
        <f t="shared" si="7"/>
        <v>0</v>
      </c>
      <c r="H124" s="25" t="e">
        <f t="shared" si="8"/>
        <v>#DIV/0!</v>
      </c>
      <c r="I124" s="25">
        <f>I125+I127+I129</f>
        <v>0</v>
      </c>
    </row>
    <row r="125" spans="1:9" hidden="1" x14ac:dyDescent="0.2">
      <c r="A125" s="22" t="s">
        <v>190</v>
      </c>
      <c r="B125" s="23" t="s">
        <v>191</v>
      </c>
      <c r="C125" s="24">
        <f>C126</f>
        <v>0</v>
      </c>
      <c r="D125" s="24">
        <f>D126</f>
        <v>0</v>
      </c>
      <c r="E125" s="64">
        <f t="shared" si="6"/>
        <v>0</v>
      </c>
      <c r="F125" s="24">
        <f>F126</f>
        <v>0</v>
      </c>
      <c r="G125" s="64">
        <f t="shared" si="7"/>
        <v>0</v>
      </c>
      <c r="H125" s="24" t="e">
        <f t="shared" si="8"/>
        <v>#DIV/0!</v>
      </c>
      <c r="I125" s="24">
        <f>I126</f>
        <v>0</v>
      </c>
    </row>
    <row r="126" spans="1:9" hidden="1" x14ac:dyDescent="0.2">
      <c r="A126" s="22" t="s">
        <v>192</v>
      </c>
      <c r="B126" s="23" t="s">
        <v>193</v>
      </c>
      <c r="C126" s="24">
        <v>0</v>
      </c>
      <c r="D126" s="24">
        <v>0</v>
      </c>
      <c r="E126" s="64">
        <f t="shared" si="6"/>
        <v>0</v>
      </c>
      <c r="F126" s="24">
        <v>0</v>
      </c>
      <c r="G126" s="64">
        <f t="shared" si="7"/>
        <v>0</v>
      </c>
      <c r="H126" s="24" t="e">
        <f t="shared" si="8"/>
        <v>#DIV/0!</v>
      </c>
      <c r="I126" s="24">
        <v>0</v>
      </c>
    </row>
    <row r="127" spans="1:9" ht="25.5" hidden="1" x14ac:dyDescent="0.2">
      <c r="A127" s="22" t="s">
        <v>194</v>
      </c>
      <c r="B127" s="23" t="s">
        <v>195</v>
      </c>
      <c r="C127" s="24">
        <f>C128</f>
        <v>0</v>
      </c>
      <c r="D127" s="24">
        <f>D128</f>
        <v>0</v>
      </c>
      <c r="E127" s="64">
        <f t="shared" si="6"/>
        <v>0</v>
      </c>
      <c r="F127" s="24">
        <f>F128</f>
        <v>0</v>
      </c>
      <c r="G127" s="64">
        <f t="shared" si="7"/>
        <v>0</v>
      </c>
      <c r="H127" s="24" t="e">
        <f t="shared" si="8"/>
        <v>#DIV/0!</v>
      </c>
      <c r="I127" s="24">
        <f>I128</f>
        <v>0</v>
      </c>
    </row>
    <row r="128" spans="1:9" ht="38.25" hidden="1" x14ac:dyDescent="0.2">
      <c r="A128" s="22" t="s">
        <v>196</v>
      </c>
      <c r="B128" s="23" t="s">
        <v>197</v>
      </c>
      <c r="C128" s="24">
        <v>0</v>
      </c>
      <c r="D128" s="24">
        <v>0</v>
      </c>
      <c r="E128" s="64">
        <f t="shared" si="6"/>
        <v>0</v>
      </c>
      <c r="F128" s="24">
        <v>0</v>
      </c>
      <c r="G128" s="64">
        <f t="shared" si="7"/>
        <v>0</v>
      </c>
      <c r="H128" s="24" t="e">
        <f t="shared" si="8"/>
        <v>#DIV/0!</v>
      </c>
      <c r="I128" s="24">
        <v>0</v>
      </c>
    </row>
    <row r="129" spans="1:9" hidden="1" x14ac:dyDescent="0.2">
      <c r="A129" s="22" t="s">
        <v>198</v>
      </c>
      <c r="B129" s="23" t="s">
        <v>199</v>
      </c>
      <c r="C129" s="24">
        <f>C130</f>
        <v>0</v>
      </c>
      <c r="D129" s="24">
        <f>D130</f>
        <v>0</v>
      </c>
      <c r="E129" s="64">
        <f t="shared" si="6"/>
        <v>0</v>
      </c>
      <c r="F129" s="24">
        <f>F130</f>
        <v>0</v>
      </c>
      <c r="G129" s="64">
        <f t="shared" si="7"/>
        <v>0</v>
      </c>
      <c r="H129" s="24" t="e">
        <f t="shared" si="8"/>
        <v>#DIV/0!</v>
      </c>
      <c r="I129" s="24">
        <f>I130</f>
        <v>0</v>
      </c>
    </row>
    <row r="130" spans="1:9" hidden="1" x14ac:dyDescent="0.2">
      <c r="A130" s="22" t="s">
        <v>200</v>
      </c>
      <c r="B130" s="23" t="s">
        <v>201</v>
      </c>
      <c r="C130" s="24">
        <v>0</v>
      </c>
      <c r="D130" s="24">
        <v>0</v>
      </c>
      <c r="E130" s="64">
        <f t="shared" si="6"/>
        <v>0</v>
      </c>
      <c r="F130" s="24">
        <v>0</v>
      </c>
      <c r="G130" s="64">
        <f t="shared" si="7"/>
        <v>0</v>
      </c>
      <c r="H130" s="24" t="e">
        <f t="shared" si="8"/>
        <v>#DIV/0!</v>
      </c>
      <c r="I130" s="24">
        <v>0</v>
      </c>
    </row>
    <row r="131" spans="1:9" ht="31.15" customHeight="1" x14ac:dyDescent="0.2">
      <c r="A131" s="12" t="s">
        <v>202</v>
      </c>
      <c r="B131" s="17" t="s">
        <v>203</v>
      </c>
      <c r="C131" s="14">
        <f>C134+C136+C150+C153+C155+C132+C145</f>
        <v>218956.49999999997</v>
      </c>
      <c r="D131" s="14">
        <f>D134+D136+D150+D153+D155+D132+D145</f>
        <v>222355.7</v>
      </c>
      <c r="E131" s="64">
        <f t="shared" si="6"/>
        <v>3399.2000000000407</v>
      </c>
      <c r="F131" s="14">
        <f>F134+F136+F150+F153+F155+F132+F145</f>
        <v>215417.39999999997</v>
      </c>
      <c r="G131" s="64">
        <f t="shared" si="7"/>
        <v>-6938.3000000000466</v>
      </c>
      <c r="H131" s="14">
        <f t="shared" si="8"/>
        <v>96.879639244687652</v>
      </c>
      <c r="I131" s="14">
        <f>I134+I136+I150+I153+I155+I132</f>
        <v>0</v>
      </c>
    </row>
    <row r="132" spans="1:9" ht="51" x14ac:dyDescent="0.2">
      <c r="A132" s="31" t="s">
        <v>204</v>
      </c>
      <c r="B132" s="32" t="s">
        <v>205</v>
      </c>
      <c r="C132" s="14">
        <f>C133</f>
        <v>49.1</v>
      </c>
      <c r="D132" s="14">
        <f>D133</f>
        <v>11601.6</v>
      </c>
      <c r="E132" s="64">
        <f t="shared" si="6"/>
        <v>11552.5</v>
      </c>
      <c r="F132" s="14">
        <f>F133</f>
        <v>11601.6</v>
      </c>
      <c r="G132" s="64">
        <f t="shared" si="7"/>
        <v>0</v>
      </c>
      <c r="H132" s="14">
        <f t="shared" si="8"/>
        <v>100</v>
      </c>
      <c r="I132" s="14">
        <f>I133</f>
        <v>0</v>
      </c>
    </row>
    <row r="133" spans="1:9" s="30" customFormat="1" ht="43.15" customHeight="1" x14ac:dyDescent="0.2">
      <c r="A133" s="35" t="s">
        <v>206</v>
      </c>
      <c r="B133" s="43" t="s">
        <v>207</v>
      </c>
      <c r="C133" s="24">
        <v>49.1</v>
      </c>
      <c r="D133" s="24">
        <v>11601.6</v>
      </c>
      <c r="E133" s="64">
        <f t="shared" si="6"/>
        <v>11552.5</v>
      </c>
      <c r="F133" s="24">
        <v>11601.6</v>
      </c>
      <c r="G133" s="64">
        <f t="shared" si="7"/>
        <v>0</v>
      </c>
      <c r="H133" s="24">
        <f t="shared" si="8"/>
        <v>100</v>
      </c>
      <c r="I133" s="24"/>
    </row>
    <row r="134" spans="1:9" hidden="1" x14ac:dyDescent="0.2">
      <c r="A134" s="12" t="s">
        <v>208</v>
      </c>
      <c r="B134" s="13" t="s">
        <v>209</v>
      </c>
      <c r="C134" s="14">
        <f>C135</f>
        <v>0</v>
      </c>
      <c r="D134" s="14">
        <f>D135</f>
        <v>0</v>
      </c>
      <c r="E134" s="64">
        <f t="shared" si="6"/>
        <v>0</v>
      </c>
      <c r="F134" s="14">
        <f>F135</f>
        <v>0</v>
      </c>
      <c r="G134" s="64">
        <f t="shared" si="7"/>
        <v>0</v>
      </c>
      <c r="H134" s="14" t="e">
        <f t="shared" si="8"/>
        <v>#DIV/0!</v>
      </c>
      <c r="I134" s="14">
        <f>I135</f>
        <v>0</v>
      </c>
    </row>
    <row r="135" spans="1:9" ht="25.5" hidden="1" x14ac:dyDescent="0.2">
      <c r="A135" s="22" t="s">
        <v>210</v>
      </c>
      <c r="B135" s="23" t="s">
        <v>211</v>
      </c>
      <c r="C135" s="24">
        <v>0</v>
      </c>
      <c r="D135" s="24">
        <v>0</v>
      </c>
      <c r="E135" s="64">
        <f t="shared" si="6"/>
        <v>0</v>
      </c>
      <c r="F135" s="24"/>
      <c r="G135" s="64">
        <f t="shared" si="7"/>
        <v>0</v>
      </c>
      <c r="H135" s="24" t="e">
        <f t="shared" si="8"/>
        <v>#DIV/0!</v>
      </c>
      <c r="I135" s="24"/>
    </row>
    <row r="136" spans="1:9" ht="57" customHeight="1" x14ac:dyDescent="0.2">
      <c r="A136" s="12" t="s">
        <v>212</v>
      </c>
      <c r="B136" s="13" t="s">
        <v>213</v>
      </c>
      <c r="C136" s="14">
        <f>C137+C139+C141+C143</f>
        <v>184427.39999999997</v>
      </c>
      <c r="D136" s="14">
        <f>D137+D139+D141+D143</f>
        <v>176154.1</v>
      </c>
      <c r="E136" s="64">
        <f t="shared" si="6"/>
        <v>-8273.2999999999593</v>
      </c>
      <c r="F136" s="14">
        <f>F137+F139+F141+F143</f>
        <v>169125.49999999997</v>
      </c>
      <c r="G136" s="64">
        <f t="shared" si="7"/>
        <v>-7028.6000000000349</v>
      </c>
      <c r="H136" s="14">
        <f t="shared" si="8"/>
        <v>96.009970815325886</v>
      </c>
      <c r="I136" s="14">
        <f>I137+I139+I141+I143</f>
        <v>0</v>
      </c>
    </row>
    <row r="137" spans="1:9" ht="43.9" customHeight="1" x14ac:dyDescent="0.2">
      <c r="A137" s="37" t="s">
        <v>214</v>
      </c>
      <c r="B137" s="38" t="s">
        <v>215</v>
      </c>
      <c r="C137" s="25">
        <f>C138</f>
        <v>147115.4</v>
      </c>
      <c r="D137" s="25">
        <f>D138</f>
        <v>141791.20000000001</v>
      </c>
      <c r="E137" s="64">
        <f t="shared" si="6"/>
        <v>-5324.1999999999825</v>
      </c>
      <c r="F137" s="25">
        <f>F138</f>
        <v>136599.9</v>
      </c>
      <c r="G137" s="64">
        <f t="shared" si="7"/>
        <v>-5191.3000000000175</v>
      </c>
      <c r="H137" s="25">
        <f t="shared" si="8"/>
        <v>96.338771376502905</v>
      </c>
      <c r="I137" s="25">
        <f>I138</f>
        <v>0</v>
      </c>
    </row>
    <row r="138" spans="1:9" ht="55.15" customHeight="1" x14ac:dyDescent="0.2">
      <c r="A138" s="22" t="s">
        <v>216</v>
      </c>
      <c r="B138" s="23" t="s">
        <v>217</v>
      </c>
      <c r="C138" s="29">
        <v>147115.4</v>
      </c>
      <c r="D138" s="29">
        <v>141791.20000000001</v>
      </c>
      <c r="E138" s="64">
        <f t="shared" si="6"/>
        <v>-5324.1999999999825</v>
      </c>
      <c r="F138" s="29">
        <v>136599.9</v>
      </c>
      <c r="G138" s="64">
        <f t="shared" si="7"/>
        <v>-5191.3000000000175</v>
      </c>
      <c r="H138" s="29">
        <f t="shared" si="8"/>
        <v>96.338771376502905</v>
      </c>
      <c r="I138" s="29"/>
    </row>
    <row r="139" spans="1:9" ht="55.15" customHeight="1" x14ac:dyDescent="0.2">
      <c r="A139" s="19" t="s">
        <v>218</v>
      </c>
      <c r="B139" s="20" t="s">
        <v>219</v>
      </c>
      <c r="C139" s="25">
        <f>C140</f>
        <v>6301.8</v>
      </c>
      <c r="D139" s="25">
        <f>D140</f>
        <v>5602.1</v>
      </c>
      <c r="E139" s="64">
        <f t="shared" si="6"/>
        <v>-699.69999999999982</v>
      </c>
      <c r="F139" s="25">
        <f>F140</f>
        <v>5353.3</v>
      </c>
      <c r="G139" s="64">
        <f t="shared" si="7"/>
        <v>-248.80000000000018</v>
      </c>
      <c r="H139" s="25">
        <f t="shared" si="8"/>
        <v>95.558808304028844</v>
      </c>
      <c r="I139" s="25">
        <f>I140</f>
        <v>0</v>
      </c>
    </row>
    <row r="140" spans="1:9" ht="42" customHeight="1" x14ac:dyDescent="0.2">
      <c r="A140" s="22" t="s">
        <v>220</v>
      </c>
      <c r="B140" s="23" t="s">
        <v>221</v>
      </c>
      <c r="C140" s="24">
        <v>6301.8</v>
      </c>
      <c r="D140" s="24">
        <v>5602.1</v>
      </c>
      <c r="E140" s="64">
        <f t="shared" si="6"/>
        <v>-699.69999999999982</v>
      </c>
      <c r="F140" s="24">
        <v>5353.3</v>
      </c>
      <c r="G140" s="64">
        <f t="shared" si="7"/>
        <v>-248.80000000000018</v>
      </c>
      <c r="H140" s="24">
        <f t="shared" si="8"/>
        <v>95.558808304028844</v>
      </c>
      <c r="I140" s="24"/>
    </row>
    <row r="141" spans="1:9" ht="56.45" customHeight="1" x14ac:dyDescent="0.2">
      <c r="A141" s="37" t="s">
        <v>222</v>
      </c>
      <c r="B141" s="38" t="s">
        <v>223</v>
      </c>
      <c r="C141" s="25">
        <f>C142</f>
        <v>1746.4</v>
      </c>
      <c r="D141" s="25">
        <f>D142</f>
        <v>1746.4</v>
      </c>
      <c r="E141" s="64">
        <f t="shared" si="6"/>
        <v>0</v>
      </c>
      <c r="F141" s="25">
        <f>F142</f>
        <v>1549.9</v>
      </c>
      <c r="G141" s="64">
        <f t="shared" si="7"/>
        <v>-196.5</v>
      </c>
      <c r="H141" s="25">
        <f t="shared" si="8"/>
        <v>88.748282180485575</v>
      </c>
      <c r="I141" s="25">
        <f>I142</f>
        <v>0</v>
      </c>
    </row>
    <row r="142" spans="1:9" ht="42.6" customHeight="1" x14ac:dyDescent="0.2">
      <c r="A142" s="22" t="s">
        <v>224</v>
      </c>
      <c r="B142" s="23" t="s">
        <v>225</v>
      </c>
      <c r="C142" s="24">
        <v>1746.4</v>
      </c>
      <c r="D142" s="24">
        <v>1746.4</v>
      </c>
      <c r="E142" s="64">
        <f t="shared" si="6"/>
        <v>0</v>
      </c>
      <c r="F142" s="24">
        <v>1549.9</v>
      </c>
      <c r="G142" s="64">
        <f t="shared" si="7"/>
        <v>-196.5</v>
      </c>
      <c r="H142" s="24">
        <f t="shared" si="8"/>
        <v>88.748282180485575</v>
      </c>
      <c r="I142" s="24"/>
    </row>
    <row r="143" spans="1:9" ht="29.45" customHeight="1" x14ac:dyDescent="0.2">
      <c r="A143" s="37" t="s">
        <v>226</v>
      </c>
      <c r="B143" s="38" t="s">
        <v>227</v>
      </c>
      <c r="C143" s="21">
        <f>C144</f>
        <v>29263.8</v>
      </c>
      <c r="D143" s="21">
        <f>D144</f>
        <v>27014.400000000001</v>
      </c>
      <c r="E143" s="64">
        <f t="shared" si="6"/>
        <v>-2249.3999999999978</v>
      </c>
      <c r="F143" s="21">
        <f>F144</f>
        <v>25622.400000000001</v>
      </c>
      <c r="G143" s="64">
        <f t="shared" si="7"/>
        <v>-1392</v>
      </c>
      <c r="H143" s="21">
        <f t="shared" si="8"/>
        <v>94.847192608386649</v>
      </c>
      <c r="I143" s="21"/>
    </row>
    <row r="144" spans="1:9" ht="30" customHeight="1" x14ac:dyDescent="0.2">
      <c r="A144" s="22" t="s">
        <v>228</v>
      </c>
      <c r="B144" s="23" t="s">
        <v>229</v>
      </c>
      <c r="C144" s="24">
        <v>29263.8</v>
      </c>
      <c r="D144" s="24">
        <v>27014.400000000001</v>
      </c>
      <c r="E144" s="64">
        <f t="shared" ref="E144:E208" si="15">D144-C144</f>
        <v>-2249.3999999999978</v>
      </c>
      <c r="F144" s="24">
        <v>25622.400000000001</v>
      </c>
      <c r="G144" s="64">
        <f t="shared" ref="G144:G208" si="16">F144-D144</f>
        <v>-1392</v>
      </c>
      <c r="H144" s="24">
        <f t="shared" ref="H144:H208" si="17">F144/D144*100</f>
        <v>94.847192608386649</v>
      </c>
      <c r="I144" s="24"/>
    </row>
    <row r="145" spans="1:9" s="33" customFormat="1" ht="31.9" customHeight="1" x14ac:dyDescent="0.2">
      <c r="A145" s="12" t="s">
        <v>230</v>
      </c>
      <c r="B145" s="13" t="s">
        <v>231</v>
      </c>
      <c r="C145" s="14">
        <f>C146+C148</f>
        <v>9651.8000000000011</v>
      </c>
      <c r="D145" s="14">
        <f>D146+D148</f>
        <v>9651.8000000000011</v>
      </c>
      <c r="E145" s="64">
        <f t="shared" si="15"/>
        <v>0</v>
      </c>
      <c r="F145" s="14">
        <f>F146+F148</f>
        <v>9298.8000000000011</v>
      </c>
      <c r="G145" s="64">
        <f t="shared" si="16"/>
        <v>-353</v>
      </c>
      <c r="H145" s="14">
        <f t="shared" si="17"/>
        <v>96.342651111709728</v>
      </c>
      <c r="I145" s="14"/>
    </row>
    <row r="146" spans="1:9" s="26" customFormat="1" ht="31.15" customHeight="1" x14ac:dyDescent="0.2">
      <c r="A146" s="37" t="s">
        <v>232</v>
      </c>
      <c r="B146" s="38" t="s">
        <v>233</v>
      </c>
      <c r="C146" s="25">
        <f>C147</f>
        <v>9560.1</v>
      </c>
      <c r="D146" s="25">
        <f>D147</f>
        <v>9560.1</v>
      </c>
      <c r="E146" s="64">
        <f t="shared" si="15"/>
        <v>0</v>
      </c>
      <c r="F146" s="25">
        <f>F147</f>
        <v>9001.1</v>
      </c>
      <c r="G146" s="64">
        <f t="shared" si="16"/>
        <v>-559</v>
      </c>
      <c r="H146" s="25">
        <f t="shared" si="17"/>
        <v>94.152780828652411</v>
      </c>
      <c r="I146" s="25"/>
    </row>
    <row r="147" spans="1:9" ht="68.45" customHeight="1" x14ac:dyDescent="0.2">
      <c r="A147" s="22" t="s">
        <v>234</v>
      </c>
      <c r="B147" s="23" t="s">
        <v>235</v>
      </c>
      <c r="C147" s="24">
        <v>9560.1</v>
      </c>
      <c r="D147" s="24">
        <v>9560.1</v>
      </c>
      <c r="E147" s="64">
        <f t="shared" si="15"/>
        <v>0</v>
      </c>
      <c r="F147" s="24">
        <v>9001.1</v>
      </c>
      <c r="G147" s="64">
        <f t="shared" si="16"/>
        <v>-559</v>
      </c>
      <c r="H147" s="24">
        <f t="shared" si="17"/>
        <v>94.152780828652411</v>
      </c>
      <c r="I147" s="24"/>
    </row>
    <row r="148" spans="1:9" s="26" customFormat="1" ht="28.9" customHeight="1" x14ac:dyDescent="0.2">
      <c r="A148" s="37" t="s">
        <v>236</v>
      </c>
      <c r="B148" s="38" t="s">
        <v>237</v>
      </c>
      <c r="C148" s="25">
        <f>C149</f>
        <v>91.7</v>
      </c>
      <c r="D148" s="25">
        <f>D149</f>
        <v>91.7</v>
      </c>
      <c r="E148" s="64">
        <f t="shared" si="15"/>
        <v>0</v>
      </c>
      <c r="F148" s="25">
        <f>F149</f>
        <v>297.7</v>
      </c>
      <c r="G148" s="64">
        <f t="shared" si="16"/>
        <v>206</v>
      </c>
      <c r="H148" s="25">
        <f t="shared" si="17"/>
        <v>324.64558342420935</v>
      </c>
      <c r="I148" s="25"/>
    </row>
    <row r="149" spans="1:9" ht="55.9" customHeight="1" x14ac:dyDescent="0.2">
      <c r="A149" s="22" t="s">
        <v>238</v>
      </c>
      <c r="B149" s="23" t="s">
        <v>239</v>
      </c>
      <c r="C149" s="24">
        <v>91.7</v>
      </c>
      <c r="D149" s="24">
        <v>91.7</v>
      </c>
      <c r="E149" s="64">
        <f t="shared" si="15"/>
        <v>0</v>
      </c>
      <c r="F149" s="24">
        <v>297.7</v>
      </c>
      <c r="G149" s="64">
        <f t="shared" si="16"/>
        <v>206</v>
      </c>
      <c r="H149" s="24">
        <f t="shared" si="17"/>
        <v>324.64558342420935</v>
      </c>
      <c r="I149" s="24"/>
    </row>
    <row r="150" spans="1:9" x14ac:dyDescent="0.2">
      <c r="A150" s="44" t="s">
        <v>240</v>
      </c>
      <c r="B150" s="13" t="s">
        <v>241</v>
      </c>
      <c r="C150" s="14">
        <f>C151</f>
        <v>160</v>
      </c>
      <c r="D150" s="14">
        <f>D151</f>
        <v>160</v>
      </c>
      <c r="E150" s="64">
        <f t="shared" si="15"/>
        <v>0</v>
      </c>
      <c r="F150" s="14">
        <f>F151</f>
        <v>165.9</v>
      </c>
      <c r="G150" s="64">
        <f t="shared" si="16"/>
        <v>5.9000000000000057</v>
      </c>
      <c r="H150" s="14">
        <f t="shared" si="17"/>
        <v>103.6875</v>
      </c>
      <c r="I150" s="14">
        <f>I151</f>
        <v>0</v>
      </c>
    </row>
    <row r="151" spans="1:9" ht="30" customHeight="1" x14ac:dyDescent="0.2">
      <c r="A151" s="45" t="s">
        <v>242</v>
      </c>
      <c r="B151" s="38" t="s">
        <v>243</v>
      </c>
      <c r="C151" s="25">
        <f>C152</f>
        <v>160</v>
      </c>
      <c r="D151" s="25">
        <f>D152</f>
        <v>160</v>
      </c>
      <c r="E151" s="64">
        <f t="shared" si="15"/>
        <v>0</v>
      </c>
      <c r="F151" s="25">
        <f>F152</f>
        <v>165.9</v>
      </c>
      <c r="G151" s="64">
        <f t="shared" si="16"/>
        <v>5.9000000000000057</v>
      </c>
      <c r="H151" s="25">
        <f t="shared" si="17"/>
        <v>103.6875</v>
      </c>
      <c r="I151" s="25">
        <f>I152</f>
        <v>0</v>
      </c>
    </row>
    <row r="152" spans="1:9" ht="38.25" x14ac:dyDescent="0.2">
      <c r="A152" s="46" t="s">
        <v>244</v>
      </c>
      <c r="B152" s="23" t="s">
        <v>245</v>
      </c>
      <c r="C152" s="24">
        <v>160</v>
      </c>
      <c r="D152" s="24">
        <v>160</v>
      </c>
      <c r="E152" s="64">
        <f t="shared" si="15"/>
        <v>0</v>
      </c>
      <c r="F152" s="24">
        <v>165.9</v>
      </c>
      <c r="G152" s="64">
        <f t="shared" si="16"/>
        <v>5.9000000000000057</v>
      </c>
      <c r="H152" s="24">
        <f t="shared" si="17"/>
        <v>103.6875</v>
      </c>
      <c r="I152" s="24"/>
    </row>
    <row r="153" spans="1:9" ht="51" hidden="1" x14ac:dyDescent="0.2">
      <c r="A153" s="44" t="s">
        <v>246</v>
      </c>
      <c r="B153" s="41" t="s">
        <v>247</v>
      </c>
      <c r="C153" s="24">
        <f>C154</f>
        <v>0</v>
      </c>
      <c r="D153" s="24">
        <f>D154</f>
        <v>0</v>
      </c>
      <c r="E153" s="64">
        <f t="shared" si="15"/>
        <v>0</v>
      </c>
      <c r="F153" s="24">
        <f>F154</f>
        <v>0</v>
      </c>
      <c r="G153" s="64">
        <f t="shared" si="16"/>
        <v>0</v>
      </c>
      <c r="H153" s="24" t="e">
        <f t="shared" si="17"/>
        <v>#DIV/0!</v>
      </c>
      <c r="I153" s="24">
        <f>I154</f>
        <v>0</v>
      </c>
    </row>
    <row r="154" spans="1:9" ht="51" hidden="1" x14ac:dyDescent="0.2">
      <c r="A154" s="47" t="s">
        <v>248</v>
      </c>
      <c r="B154" s="23" t="s">
        <v>249</v>
      </c>
      <c r="C154" s="24">
        <v>0</v>
      </c>
      <c r="D154" s="24">
        <v>0</v>
      </c>
      <c r="E154" s="64">
        <f t="shared" si="15"/>
        <v>0</v>
      </c>
      <c r="F154" s="24">
        <v>0</v>
      </c>
      <c r="G154" s="64">
        <f t="shared" si="16"/>
        <v>0</v>
      </c>
      <c r="H154" s="24" t="e">
        <f t="shared" si="17"/>
        <v>#DIV/0!</v>
      </c>
      <c r="I154" s="24">
        <v>0</v>
      </c>
    </row>
    <row r="155" spans="1:9" ht="58.15" customHeight="1" x14ac:dyDescent="0.2">
      <c r="A155" s="12" t="s">
        <v>250</v>
      </c>
      <c r="B155" s="41" t="s">
        <v>251</v>
      </c>
      <c r="C155" s="14">
        <f>C158+C156</f>
        <v>24668.2</v>
      </c>
      <c r="D155" s="14">
        <f>D158+D156</f>
        <v>24788.2</v>
      </c>
      <c r="E155" s="64">
        <f t="shared" si="15"/>
        <v>120</v>
      </c>
      <c r="F155" s="14">
        <f>F158+F156</f>
        <v>25225.599999999999</v>
      </c>
      <c r="G155" s="64">
        <f t="shared" si="16"/>
        <v>437.39999999999782</v>
      </c>
      <c r="H155" s="14">
        <f t="shared" si="17"/>
        <v>101.76454926134208</v>
      </c>
      <c r="I155" s="14">
        <f>I158+I156</f>
        <v>0</v>
      </c>
    </row>
    <row r="156" spans="1:9" ht="25.5" hidden="1" x14ac:dyDescent="0.2">
      <c r="A156" s="37" t="s">
        <v>252</v>
      </c>
      <c r="B156" s="20" t="s">
        <v>253</v>
      </c>
      <c r="C156" s="25">
        <f>C157</f>
        <v>0</v>
      </c>
      <c r="D156" s="25">
        <f>D157</f>
        <v>0</v>
      </c>
      <c r="E156" s="64">
        <f t="shared" si="15"/>
        <v>0</v>
      </c>
      <c r="F156" s="25">
        <f>F157</f>
        <v>0</v>
      </c>
      <c r="G156" s="64">
        <f t="shared" si="16"/>
        <v>0</v>
      </c>
      <c r="H156" s="25" t="e">
        <f t="shared" si="17"/>
        <v>#DIV/0!</v>
      </c>
      <c r="I156" s="25">
        <f>I157</f>
        <v>0</v>
      </c>
    </row>
    <row r="157" spans="1:9" ht="25.5" hidden="1" x14ac:dyDescent="0.2">
      <c r="A157" s="22" t="s">
        <v>254</v>
      </c>
      <c r="B157" s="28" t="s">
        <v>255</v>
      </c>
      <c r="C157" s="24">
        <v>0</v>
      </c>
      <c r="D157" s="24">
        <v>0</v>
      </c>
      <c r="E157" s="64">
        <f t="shared" si="15"/>
        <v>0</v>
      </c>
      <c r="F157" s="24">
        <v>0</v>
      </c>
      <c r="G157" s="64">
        <f t="shared" si="16"/>
        <v>0</v>
      </c>
      <c r="H157" s="24" t="e">
        <f t="shared" si="17"/>
        <v>#DIV/0!</v>
      </c>
      <c r="I157" s="24"/>
    </row>
    <row r="158" spans="1:9" ht="58.15" customHeight="1" x14ac:dyDescent="0.2">
      <c r="A158" s="48" t="s">
        <v>256</v>
      </c>
      <c r="B158" s="20" t="s">
        <v>257</v>
      </c>
      <c r="C158" s="21">
        <f>C159</f>
        <v>24668.2</v>
      </c>
      <c r="D158" s="21">
        <f>D159</f>
        <v>24788.2</v>
      </c>
      <c r="E158" s="64">
        <f t="shared" si="15"/>
        <v>120</v>
      </c>
      <c r="F158" s="21">
        <f>F159</f>
        <v>25225.599999999999</v>
      </c>
      <c r="G158" s="64">
        <f t="shared" si="16"/>
        <v>437.39999999999782</v>
      </c>
      <c r="H158" s="21">
        <f t="shared" si="17"/>
        <v>101.76454926134208</v>
      </c>
      <c r="I158" s="21">
        <f>I159</f>
        <v>0</v>
      </c>
    </row>
    <row r="159" spans="1:9" ht="45" customHeight="1" x14ac:dyDescent="0.2">
      <c r="A159" s="49" t="s">
        <v>258</v>
      </c>
      <c r="B159" s="50" t="s">
        <v>259</v>
      </c>
      <c r="C159" s="29">
        <v>24668.2</v>
      </c>
      <c r="D159" s="29">
        <v>24788.2</v>
      </c>
      <c r="E159" s="64">
        <f t="shared" si="15"/>
        <v>120</v>
      </c>
      <c r="F159" s="29">
        <v>25225.599999999999</v>
      </c>
      <c r="G159" s="64">
        <f t="shared" si="16"/>
        <v>437.39999999999782</v>
      </c>
      <c r="H159" s="29">
        <f t="shared" si="17"/>
        <v>101.76454926134208</v>
      </c>
      <c r="I159" s="29"/>
    </row>
    <row r="160" spans="1:9" ht="17.45" customHeight="1" x14ac:dyDescent="0.2">
      <c r="A160" s="12" t="s">
        <v>260</v>
      </c>
      <c r="B160" s="17" t="s">
        <v>261</v>
      </c>
      <c r="C160" s="14">
        <f>C161+C173</f>
        <v>91083.700000000012</v>
      </c>
      <c r="D160" s="14">
        <f>D161+D173</f>
        <v>122831.8</v>
      </c>
      <c r="E160" s="64">
        <f t="shared" si="15"/>
        <v>31748.099999999991</v>
      </c>
      <c r="F160" s="14">
        <f>F161+F173</f>
        <v>119282.40000000001</v>
      </c>
      <c r="G160" s="64">
        <f t="shared" si="16"/>
        <v>-3549.3999999999942</v>
      </c>
      <c r="H160" s="14">
        <f t="shared" si="17"/>
        <v>97.110357415587828</v>
      </c>
      <c r="I160" s="14" t="e">
        <f>I161+I173</f>
        <v>#REF!</v>
      </c>
    </row>
    <row r="161" spans="1:9" s="33" customFormat="1" ht="17.45" customHeight="1" x14ac:dyDescent="0.2">
      <c r="A161" s="51" t="s">
        <v>262</v>
      </c>
      <c r="B161" s="52" t="s">
        <v>263</v>
      </c>
      <c r="C161" s="14">
        <f>C163+C164+C165+C166+C172</f>
        <v>91056.200000000012</v>
      </c>
      <c r="D161" s="14">
        <f>D163+D164+D165+D166+D172</f>
        <v>122804.3</v>
      </c>
      <c r="E161" s="64">
        <f t="shared" si="15"/>
        <v>31748.099999999991</v>
      </c>
      <c r="F161" s="14">
        <f>F163+F164+F165+F166+F172+F162</f>
        <v>119245.8</v>
      </c>
      <c r="G161" s="64">
        <f t="shared" si="16"/>
        <v>-3558.5</v>
      </c>
      <c r="H161" s="14">
        <f t="shared" si="17"/>
        <v>97.102300163756482</v>
      </c>
      <c r="I161" s="14" t="e">
        <f>I163+I164+I165+#REF!+I171+I172</f>
        <v>#REF!</v>
      </c>
    </row>
    <row r="162" spans="1:9" s="33" customFormat="1" ht="27" customHeight="1" x14ac:dyDescent="0.2">
      <c r="A162" s="49" t="s">
        <v>835</v>
      </c>
      <c r="B162" s="50" t="s">
        <v>836</v>
      </c>
      <c r="C162" s="29">
        <v>0</v>
      </c>
      <c r="D162" s="29">
        <v>0</v>
      </c>
      <c r="E162" s="77"/>
      <c r="F162" s="29">
        <v>0.1</v>
      </c>
      <c r="G162" s="77"/>
      <c r="H162" s="29"/>
      <c r="I162" s="14"/>
    </row>
    <row r="163" spans="1:9" ht="42.6" customHeight="1" x14ac:dyDescent="0.2">
      <c r="A163" s="49" t="s">
        <v>264</v>
      </c>
      <c r="B163" s="50" t="s">
        <v>265</v>
      </c>
      <c r="C163" s="29">
        <v>1230.5999999999999</v>
      </c>
      <c r="D163" s="29">
        <v>1230.5999999999999</v>
      </c>
      <c r="E163" s="64">
        <f t="shared" si="15"/>
        <v>0</v>
      </c>
      <c r="F163" s="29">
        <v>1963.2</v>
      </c>
      <c r="G163" s="64">
        <f t="shared" si="16"/>
        <v>732.60000000000014</v>
      </c>
      <c r="H163" s="29">
        <f t="shared" si="17"/>
        <v>159.53193564115068</v>
      </c>
      <c r="I163" s="29"/>
    </row>
    <row r="164" spans="1:9" ht="38.25" hidden="1" x14ac:dyDescent="0.2">
      <c r="A164" s="49" t="s">
        <v>266</v>
      </c>
      <c r="B164" s="50" t="s">
        <v>267</v>
      </c>
      <c r="C164" s="29">
        <v>0</v>
      </c>
      <c r="D164" s="29">
        <v>0</v>
      </c>
      <c r="E164" s="64">
        <f t="shared" si="15"/>
        <v>0</v>
      </c>
      <c r="F164" s="29">
        <v>0</v>
      </c>
      <c r="G164" s="64">
        <f t="shared" si="16"/>
        <v>0</v>
      </c>
      <c r="H164" s="29" t="e">
        <f t="shared" si="17"/>
        <v>#DIV/0!</v>
      </c>
      <c r="I164" s="29"/>
    </row>
    <row r="165" spans="1:9" ht="42" customHeight="1" x14ac:dyDescent="0.2">
      <c r="A165" s="49" t="s">
        <v>268</v>
      </c>
      <c r="B165" s="50" t="s">
        <v>269</v>
      </c>
      <c r="C165" s="29">
        <v>70878.3</v>
      </c>
      <c r="D165" s="29">
        <v>102626.4</v>
      </c>
      <c r="E165" s="64">
        <f t="shared" si="15"/>
        <v>31748.099999999991</v>
      </c>
      <c r="F165" s="29">
        <v>101461.7</v>
      </c>
      <c r="G165" s="64">
        <f t="shared" si="16"/>
        <v>-1164.6999999999971</v>
      </c>
      <c r="H165" s="29">
        <f t="shared" si="17"/>
        <v>98.865106834108957</v>
      </c>
      <c r="I165" s="29"/>
    </row>
    <row r="166" spans="1:9" ht="18" customHeight="1" x14ac:dyDescent="0.2">
      <c r="A166" s="49" t="s">
        <v>270</v>
      </c>
      <c r="B166" s="50" t="s">
        <v>271</v>
      </c>
      <c r="C166" s="29">
        <f>C167+C170</f>
        <v>18942.800000000003</v>
      </c>
      <c r="D166" s="29">
        <f t="shared" ref="D166:F166" si="18">D167+D170</f>
        <v>18942.800000000003</v>
      </c>
      <c r="E166" s="29">
        <f t="shared" si="18"/>
        <v>0</v>
      </c>
      <c r="F166" s="29">
        <f t="shared" si="18"/>
        <v>15799.699999999999</v>
      </c>
      <c r="G166" s="64">
        <f t="shared" si="16"/>
        <v>-3143.100000000004</v>
      </c>
      <c r="H166" s="29">
        <f t="shared" si="17"/>
        <v>83.407416010304686</v>
      </c>
      <c r="I166" s="29"/>
    </row>
    <row r="167" spans="1:9" ht="18" customHeight="1" x14ac:dyDescent="0.2">
      <c r="A167" s="49" t="s">
        <v>863</v>
      </c>
      <c r="B167" s="50" t="s">
        <v>864</v>
      </c>
      <c r="C167" s="29">
        <f>C168+C169</f>
        <v>14747.7</v>
      </c>
      <c r="D167" s="29">
        <f t="shared" ref="D167:F167" si="19">D168+D169</f>
        <v>14747.7</v>
      </c>
      <c r="E167" s="29">
        <f t="shared" si="19"/>
        <v>0</v>
      </c>
      <c r="F167" s="29">
        <f t="shared" si="19"/>
        <v>11657.699999999999</v>
      </c>
      <c r="G167" s="64"/>
      <c r="H167" s="29">
        <f t="shared" si="17"/>
        <v>79.047580300657046</v>
      </c>
      <c r="I167" s="29"/>
    </row>
    <row r="168" spans="1:9" ht="17.25" customHeight="1" x14ac:dyDescent="0.2">
      <c r="A168" s="49" t="s">
        <v>828</v>
      </c>
      <c r="B168" s="50" t="s">
        <v>827</v>
      </c>
      <c r="C168" s="29">
        <v>0</v>
      </c>
      <c r="D168" s="29">
        <v>0</v>
      </c>
      <c r="E168" s="64"/>
      <c r="F168" s="29">
        <v>1.9</v>
      </c>
      <c r="G168" s="64"/>
      <c r="H168" s="29"/>
      <c r="I168" s="29"/>
    </row>
    <row r="169" spans="1:9" ht="43.15" customHeight="1" x14ac:dyDescent="0.2">
      <c r="A169" s="49" t="s">
        <v>272</v>
      </c>
      <c r="B169" s="50" t="s">
        <v>273</v>
      </c>
      <c r="C169" s="29">
        <v>14747.7</v>
      </c>
      <c r="D169" s="29">
        <v>14747.7</v>
      </c>
      <c r="E169" s="64">
        <f t="shared" si="15"/>
        <v>0</v>
      </c>
      <c r="F169" s="29">
        <v>11655.8</v>
      </c>
      <c r="G169" s="64">
        <f t="shared" si="16"/>
        <v>-3091.9000000000015</v>
      </c>
      <c r="H169" s="29">
        <f t="shared" si="17"/>
        <v>79.034696935793363</v>
      </c>
      <c r="I169" s="29"/>
    </row>
    <row r="170" spans="1:9" ht="18" customHeight="1" x14ac:dyDescent="0.2">
      <c r="A170" s="49" t="s">
        <v>865</v>
      </c>
      <c r="B170" s="50" t="s">
        <v>866</v>
      </c>
      <c r="C170" s="29">
        <f>C171</f>
        <v>4195.1000000000004</v>
      </c>
      <c r="D170" s="29">
        <f t="shared" ref="D170:F170" si="20">D171</f>
        <v>4195.1000000000004</v>
      </c>
      <c r="E170" s="29">
        <f t="shared" si="20"/>
        <v>0</v>
      </c>
      <c r="F170" s="29">
        <f t="shared" si="20"/>
        <v>4142</v>
      </c>
      <c r="G170" s="64"/>
      <c r="H170" s="29">
        <f t="shared" si="17"/>
        <v>98.734237562870959</v>
      </c>
      <c r="I170" s="29"/>
    </row>
    <row r="171" spans="1:9" ht="42" customHeight="1" x14ac:dyDescent="0.2">
      <c r="A171" s="49" t="s">
        <v>401</v>
      </c>
      <c r="B171" s="50" t="s">
        <v>468</v>
      </c>
      <c r="C171" s="29">
        <v>4195.1000000000004</v>
      </c>
      <c r="D171" s="29">
        <v>4195.1000000000004</v>
      </c>
      <c r="E171" s="64">
        <f t="shared" si="15"/>
        <v>0</v>
      </c>
      <c r="F171" s="29">
        <v>4142</v>
      </c>
      <c r="G171" s="64">
        <f t="shared" si="16"/>
        <v>-53.100000000000364</v>
      </c>
      <c r="H171" s="29">
        <f t="shared" si="17"/>
        <v>98.734237562870959</v>
      </c>
      <c r="I171" s="29"/>
    </row>
    <row r="172" spans="1:9" ht="53.25" customHeight="1" x14ac:dyDescent="0.2">
      <c r="A172" s="49" t="s">
        <v>274</v>
      </c>
      <c r="B172" s="50" t="s">
        <v>275</v>
      </c>
      <c r="C172" s="29">
        <v>4.5</v>
      </c>
      <c r="D172" s="29">
        <v>4.5</v>
      </c>
      <c r="E172" s="64">
        <f t="shared" si="15"/>
        <v>0</v>
      </c>
      <c r="F172" s="29">
        <v>21.1</v>
      </c>
      <c r="G172" s="64">
        <f t="shared" si="16"/>
        <v>16.600000000000001</v>
      </c>
      <c r="H172" s="29">
        <f t="shared" si="17"/>
        <v>468.88888888888891</v>
      </c>
      <c r="I172" s="29"/>
    </row>
    <row r="173" spans="1:9" s="33" customFormat="1" ht="15.75" customHeight="1" x14ac:dyDescent="0.2">
      <c r="A173" s="12" t="s">
        <v>276</v>
      </c>
      <c r="B173" s="13" t="s">
        <v>277</v>
      </c>
      <c r="C173" s="42">
        <f>C174</f>
        <v>27.5</v>
      </c>
      <c r="D173" s="42">
        <f>D174</f>
        <v>27.5</v>
      </c>
      <c r="E173" s="64">
        <f t="shared" si="15"/>
        <v>0</v>
      </c>
      <c r="F173" s="42">
        <f>F174</f>
        <v>36.6</v>
      </c>
      <c r="G173" s="64">
        <f t="shared" si="16"/>
        <v>9.1000000000000014</v>
      </c>
      <c r="H173" s="42">
        <f t="shared" si="17"/>
        <v>133.09090909090909</v>
      </c>
      <c r="I173" s="14">
        <f>I174</f>
        <v>0</v>
      </c>
    </row>
    <row r="174" spans="1:9" s="26" customFormat="1" ht="30" customHeight="1" x14ac:dyDescent="0.2">
      <c r="A174" s="22" t="s">
        <v>278</v>
      </c>
      <c r="B174" s="23" t="s">
        <v>279</v>
      </c>
      <c r="C174" s="24">
        <v>27.5</v>
      </c>
      <c r="D174" s="24">
        <v>27.5</v>
      </c>
      <c r="E174" s="64">
        <f t="shared" si="15"/>
        <v>0</v>
      </c>
      <c r="F174" s="24">
        <v>36.6</v>
      </c>
      <c r="G174" s="64">
        <f t="shared" si="16"/>
        <v>9.1000000000000014</v>
      </c>
      <c r="H174" s="24">
        <f t="shared" si="17"/>
        <v>133.09090909090909</v>
      </c>
      <c r="I174" s="24"/>
    </row>
    <row r="175" spans="1:9" s="26" customFormat="1" ht="25.5" x14ac:dyDescent="0.2">
      <c r="A175" s="12" t="s">
        <v>280</v>
      </c>
      <c r="B175" s="13" t="s">
        <v>281</v>
      </c>
      <c r="C175" s="14">
        <f>C176+C178</f>
        <v>17926.8</v>
      </c>
      <c r="D175" s="14">
        <f>D176+D178</f>
        <v>50756.3</v>
      </c>
      <c r="E175" s="64">
        <f t="shared" si="15"/>
        <v>32829.5</v>
      </c>
      <c r="F175" s="14">
        <f>F176+F178</f>
        <v>57632.4</v>
      </c>
      <c r="G175" s="64">
        <f t="shared" si="16"/>
        <v>6876.0999999999985</v>
      </c>
      <c r="H175" s="14">
        <f t="shared" si="17"/>
        <v>113.5472837854611</v>
      </c>
      <c r="I175" s="14">
        <f>I176+I178</f>
        <v>0</v>
      </c>
    </row>
    <row r="176" spans="1:9" s="33" customFormat="1" ht="16.149999999999999" customHeight="1" x14ac:dyDescent="0.2">
      <c r="A176" s="40" t="s">
        <v>282</v>
      </c>
      <c r="B176" s="41" t="s">
        <v>283</v>
      </c>
      <c r="C176" s="14">
        <f>C177</f>
        <v>16544.599999999999</v>
      </c>
      <c r="D176" s="14">
        <f>D177</f>
        <v>16859.7</v>
      </c>
      <c r="E176" s="64">
        <f t="shared" si="15"/>
        <v>315.10000000000218</v>
      </c>
      <c r="F176" s="14">
        <f>F177</f>
        <v>14576.9</v>
      </c>
      <c r="G176" s="64">
        <f t="shared" si="16"/>
        <v>-2282.8000000000011</v>
      </c>
      <c r="H176" s="14">
        <f t="shared" si="17"/>
        <v>86.460020047806296</v>
      </c>
      <c r="I176" s="14">
        <f>I177</f>
        <v>0</v>
      </c>
    </row>
    <row r="177" spans="1:9" ht="25.5" x14ac:dyDescent="0.2">
      <c r="A177" s="22" t="s">
        <v>284</v>
      </c>
      <c r="B177" s="23" t="s">
        <v>285</v>
      </c>
      <c r="C177" s="24">
        <v>16544.599999999999</v>
      </c>
      <c r="D177" s="24">
        <v>16859.7</v>
      </c>
      <c r="E177" s="64">
        <f t="shared" si="15"/>
        <v>315.10000000000218</v>
      </c>
      <c r="F177" s="24">
        <v>14576.9</v>
      </c>
      <c r="G177" s="64">
        <f t="shared" si="16"/>
        <v>-2282.8000000000011</v>
      </c>
      <c r="H177" s="24">
        <f t="shared" si="17"/>
        <v>86.460020047806296</v>
      </c>
      <c r="I177" s="24"/>
    </row>
    <row r="178" spans="1:9" s="33" customFormat="1" ht="16.149999999999999" customHeight="1" x14ac:dyDescent="0.2">
      <c r="A178" s="40" t="s">
        <v>286</v>
      </c>
      <c r="B178" s="41" t="s">
        <v>287</v>
      </c>
      <c r="C178" s="14">
        <f>C179+C181</f>
        <v>1382.2</v>
      </c>
      <c r="D178" s="14">
        <f>D179+D181</f>
        <v>33896.600000000006</v>
      </c>
      <c r="E178" s="64">
        <f t="shared" si="15"/>
        <v>32514.400000000005</v>
      </c>
      <c r="F178" s="14">
        <f>F179+F181</f>
        <v>43055.5</v>
      </c>
      <c r="G178" s="64">
        <f t="shared" si="16"/>
        <v>9158.8999999999942</v>
      </c>
      <c r="H178" s="14">
        <f t="shared" si="17"/>
        <v>127.02011411173979</v>
      </c>
      <c r="I178" s="14">
        <f>I179+I181</f>
        <v>0</v>
      </c>
    </row>
    <row r="179" spans="1:9" s="26" customFormat="1" ht="25.5" x14ac:dyDescent="0.2">
      <c r="A179" s="37" t="s">
        <v>288</v>
      </c>
      <c r="B179" s="38" t="s">
        <v>289</v>
      </c>
      <c r="C179" s="25">
        <f>C180</f>
        <v>1112</v>
      </c>
      <c r="D179" s="25">
        <f>D180</f>
        <v>1112</v>
      </c>
      <c r="E179" s="64">
        <f t="shared" si="15"/>
        <v>0</v>
      </c>
      <c r="F179" s="25">
        <f>F180</f>
        <v>1678.4</v>
      </c>
      <c r="G179" s="64">
        <f t="shared" si="16"/>
        <v>566.40000000000009</v>
      </c>
      <c r="H179" s="25">
        <f t="shared" si="17"/>
        <v>150.93525179856115</v>
      </c>
      <c r="I179" s="25">
        <f>I180</f>
        <v>0</v>
      </c>
    </row>
    <row r="180" spans="1:9" ht="29.45" customHeight="1" x14ac:dyDescent="0.2">
      <c r="A180" s="22" t="s">
        <v>290</v>
      </c>
      <c r="B180" s="23" t="s">
        <v>291</v>
      </c>
      <c r="C180" s="24">
        <v>1112</v>
      </c>
      <c r="D180" s="24">
        <v>1112</v>
      </c>
      <c r="E180" s="64">
        <f t="shared" si="15"/>
        <v>0</v>
      </c>
      <c r="F180" s="24">
        <v>1678.4</v>
      </c>
      <c r="G180" s="64">
        <f t="shared" si="16"/>
        <v>566.40000000000009</v>
      </c>
      <c r="H180" s="24">
        <f t="shared" si="17"/>
        <v>150.93525179856115</v>
      </c>
      <c r="I180" s="24"/>
    </row>
    <row r="181" spans="1:9" s="26" customFormat="1" ht="16.899999999999999" customHeight="1" x14ac:dyDescent="0.2">
      <c r="A181" s="37" t="s">
        <v>292</v>
      </c>
      <c r="B181" s="38" t="s">
        <v>293</v>
      </c>
      <c r="C181" s="25">
        <f>SUM(C182:C185)</f>
        <v>270.2</v>
      </c>
      <c r="D181" s="25">
        <f>SUM(D182:D185)</f>
        <v>32784.600000000006</v>
      </c>
      <c r="E181" s="64">
        <f t="shared" si="15"/>
        <v>32514.400000000005</v>
      </c>
      <c r="F181" s="25">
        <f>SUM(F182:F185)</f>
        <v>41377.1</v>
      </c>
      <c r="G181" s="64">
        <f t="shared" si="16"/>
        <v>8592.4999999999927</v>
      </c>
      <c r="H181" s="25">
        <f t="shared" si="17"/>
        <v>126.20895176393792</v>
      </c>
      <c r="I181" s="25">
        <f>I182</f>
        <v>0</v>
      </c>
    </row>
    <row r="182" spans="1:9" ht="55.9" customHeight="1" x14ac:dyDescent="0.2">
      <c r="A182" s="22" t="s">
        <v>408</v>
      </c>
      <c r="B182" s="23" t="s">
        <v>406</v>
      </c>
      <c r="C182" s="24">
        <v>108</v>
      </c>
      <c r="D182" s="24">
        <v>1702.1</v>
      </c>
      <c r="E182" s="64">
        <f t="shared" si="15"/>
        <v>1594.1</v>
      </c>
      <c r="F182" s="24">
        <v>1594.1</v>
      </c>
      <c r="G182" s="64">
        <f t="shared" si="16"/>
        <v>-108</v>
      </c>
      <c r="H182" s="24">
        <f t="shared" si="17"/>
        <v>93.65489689207449</v>
      </c>
      <c r="I182" s="24"/>
    </row>
    <row r="183" spans="1:9" ht="65.25" customHeight="1" x14ac:dyDescent="0.2">
      <c r="A183" s="22" t="s">
        <v>409</v>
      </c>
      <c r="B183" s="23" t="s">
        <v>407</v>
      </c>
      <c r="C183" s="24">
        <v>0</v>
      </c>
      <c r="D183" s="24">
        <v>50.6</v>
      </c>
      <c r="E183" s="64">
        <f t="shared" si="15"/>
        <v>50.6</v>
      </c>
      <c r="F183" s="24">
        <v>50.6</v>
      </c>
      <c r="G183" s="64">
        <f t="shared" si="16"/>
        <v>0</v>
      </c>
      <c r="H183" s="24">
        <f t="shared" si="17"/>
        <v>100</v>
      </c>
      <c r="I183" s="24"/>
    </row>
    <row r="184" spans="1:9" ht="41.45" customHeight="1" x14ac:dyDescent="0.2">
      <c r="A184" s="22" t="s">
        <v>412</v>
      </c>
      <c r="B184" s="23" t="s">
        <v>410</v>
      </c>
      <c r="C184" s="24">
        <v>162.19999999999999</v>
      </c>
      <c r="D184" s="24">
        <v>16512.2</v>
      </c>
      <c r="E184" s="64">
        <f t="shared" si="15"/>
        <v>16350</v>
      </c>
      <c r="F184" s="24">
        <v>19539.099999999999</v>
      </c>
      <c r="G184" s="64">
        <f t="shared" si="16"/>
        <v>3026.8999999999978</v>
      </c>
      <c r="H184" s="24">
        <f t="shared" si="17"/>
        <v>118.33129443684062</v>
      </c>
      <c r="I184" s="24"/>
    </row>
    <row r="185" spans="1:9" ht="57.6" customHeight="1" x14ac:dyDescent="0.2">
      <c r="A185" s="22" t="s">
        <v>413</v>
      </c>
      <c r="B185" s="23" t="s">
        <v>411</v>
      </c>
      <c r="C185" s="24">
        <v>0</v>
      </c>
      <c r="D185" s="24">
        <v>14519.7</v>
      </c>
      <c r="E185" s="64">
        <f t="shared" si="15"/>
        <v>14519.7</v>
      </c>
      <c r="F185" s="24">
        <v>20193.3</v>
      </c>
      <c r="G185" s="64">
        <f t="shared" si="16"/>
        <v>5673.5999999999985</v>
      </c>
      <c r="H185" s="24">
        <f t="shared" si="17"/>
        <v>139.07518750387405</v>
      </c>
      <c r="I185" s="24"/>
    </row>
    <row r="186" spans="1:9" ht="17.25" customHeight="1" x14ac:dyDescent="0.2">
      <c r="A186" s="12" t="s">
        <v>294</v>
      </c>
      <c r="B186" s="17" t="s">
        <v>295</v>
      </c>
      <c r="C186" s="14">
        <f>C187+C189+C197+C202</f>
        <v>95801.4</v>
      </c>
      <c r="D186" s="14">
        <f>D187+D189+D197+D202</f>
        <v>96086.099999999991</v>
      </c>
      <c r="E186" s="64">
        <f t="shared" si="15"/>
        <v>284.69999999999709</v>
      </c>
      <c r="F186" s="14">
        <f>F187+F189+F197+F202</f>
        <v>62328.7</v>
      </c>
      <c r="G186" s="64">
        <f t="shared" si="16"/>
        <v>-33757.399999999994</v>
      </c>
      <c r="H186" s="14">
        <f t="shared" si="17"/>
        <v>64.867551081790182</v>
      </c>
      <c r="I186" s="14">
        <f>I187+I189+I197</f>
        <v>0</v>
      </c>
    </row>
    <row r="187" spans="1:9" s="33" customFormat="1" x14ac:dyDescent="0.2">
      <c r="A187" s="16" t="s">
        <v>296</v>
      </c>
      <c r="B187" s="17" t="s">
        <v>297</v>
      </c>
      <c r="C187" s="14">
        <f>C188</f>
        <v>729.5</v>
      </c>
      <c r="D187" s="14">
        <f>D188</f>
        <v>729.5</v>
      </c>
      <c r="E187" s="64">
        <f t="shared" si="15"/>
        <v>0</v>
      </c>
      <c r="F187" s="14">
        <f>F188</f>
        <v>1521</v>
      </c>
      <c r="G187" s="64">
        <f t="shared" si="16"/>
        <v>791.5</v>
      </c>
      <c r="H187" s="14">
        <f t="shared" si="17"/>
        <v>208.49897189856063</v>
      </c>
      <c r="I187" s="14">
        <f>I188</f>
        <v>0</v>
      </c>
    </row>
    <row r="188" spans="1:9" x14ac:dyDescent="0.2">
      <c r="A188" s="47" t="s">
        <v>298</v>
      </c>
      <c r="B188" s="53" t="s">
        <v>299</v>
      </c>
      <c r="C188" s="24">
        <v>729.5</v>
      </c>
      <c r="D188" s="24">
        <v>729.5</v>
      </c>
      <c r="E188" s="64">
        <f t="shared" si="15"/>
        <v>0</v>
      </c>
      <c r="F188" s="24">
        <v>1521</v>
      </c>
      <c r="G188" s="64">
        <f t="shared" si="16"/>
        <v>791.5</v>
      </c>
      <c r="H188" s="29">
        <f t="shared" si="17"/>
        <v>208.49897189856063</v>
      </c>
      <c r="I188" s="24"/>
    </row>
    <row r="189" spans="1:9" s="33" customFormat="1" ht="56.45" customHeight="1" x14ac:dyDescent="0.2">
      <c r="A189" s="16" t="s">
        <v>300</v>
      </c>
      <c r="B189" s="17" t="s">
        <v>301</v>
      </c>
      <c r="C189" s="14">
        <f>C190+C195</f>
        <v>84419.7</v>
      </c>
      <c r="D189" s="14">
        <f>D190+D195</f>
        <v>84704.4</v>
      </c>
      <c r="E189" s="64">
        <f t="shared" si="15"/>
        <v>284.69999999999709</v>
      </c>
      <c r="F189" s="14">
        <f>F190+F195</f>
        <v>41095.199999999997</v>
      </c>
      <c r="G189" s="64">
        <f t="shared" si="16"/>
        <v>-43609.2</v>
      </c>
      <c r="H189" s="14">
        <f t="shared" si="17"/>
        <v>48.516015696941359</v>
      </c>
      <c r="I189" s="14">
        <f>I190+I195</f>
        <v>0</v>
      </c>
    </row>
    <row r="190" spans="1:9" s="26" customFormat="1" ht="57.6" customHeight="1" x14ac:dyDescent="0.2">
      <c r="A190" s="54" t="s">
        <v>302</v>
      </c>
      <c r="B190" s="55" t="s">
        <v>303</v>
      </c>
      <c r="C190" s="25">
        <f>C192+C191</f>
        <v>84419.7</v>
      </c>
      <c r="D190" s="25">
        <f>D192+D191</f>
        <v>84704.4</v>
      </c>
      <c r="E190" s="64">
        <f t="shared" si="15"/>
        <v>284.69999999999709</v>
      </c>
      <c r="F190" s="25">
        <f>F192+F191</f>
        <v>41081.599999999999</v>
      </c>
      <c r="G190" s="64">
        <f t="shared" si="16"/>
        <v>-43622.799999999996</v>
      </c>
      <c r="H190" s="25">
        <f t="shared" si="17"/>
        <v>48.499959860408673</v>
      </c>
      <c r="I190" s="25">
        <f>I193+I192</f>
        <v>0</v>
      </c>
    </row>
    <row r="191" spans="1:9" s="26" customFormat="1" ht="55.9" customHeight="1" x14ac:dyDescent="0.2">
      <c r="A191" s="47" t="s">
        <v>304</v>
      </c>
      <c r="B191" s="53" t="s">
        <v>305</v>
      </c>
      <c r="C191" s="29">
        <v>0</v>
      </c>
      <c r="D191" s="29">
        <v>0</v>
      </c>
      <c r="E191" s="64">
        <f t="shared" si="15"/>
        <v>0</v>
      </c>
      <c r="F191" s="29">
        <v>150.19999999999999</v>
      </c>
      <c r="G191" s="64">
        <f t="shared" si="16"/>
        <v>150.19999999999999</v>
      </c>
      <c r="H191" s="29"/>
      <c r="I191" s="29"/>
    </row>
    <row r="192" spans="1:9" ht="58.9" customHeight="1" x14ac:dyDescent="0.2">
      <c r="A192" s="47" t="s">
        <v>306</v>
      </c>
      <c r="B192" s="53" t="s">
        <v>307</v>
      </c>
      <c r="C192" s="24">
        <f>C193+C194</f>
        <v>84419.7</v>
      </c>
      <c r="D192" s="24">
        <f t="shared" ref="D192" si="21">D193+D194</f>
        <v>84704.4</v>
      </c>
      <c r="E192" s="64">
        <f t="shared" si="15"/>
        <v>284.69999999999709</v>
      </c>
      <c r="F192" s="24">
        <f>SUM(F193:F194)</f>
        <v>40931.4</v>
      </c>
      <c r="G192" s="64">
        <f t="shared" si="16"/>
        <v>-43772.999999999993</v>
      </c>
      <c r="H192" s="24">
        <f t="shared" si="17"/>
        <v>48.322637312819644</v>
      </c>
      <c r="I192" s="24"/>
    </row>
    <row r="193" spans="1:9" ht="84" customHeight="1" x14ac:dyDescent="0.2">
      <c r="A193" s="47" t="s">
        <v>308</v>
      </c>
      <c r="B193" s="53" t="s">
        <v>845</v>
      </c>
      <c r="C193" s="24">
        <v>60725</v>
      </c>
      <c r="D193" s="24">
        <v>61009.7</v>
      </c>
      <c r="E193" s="64">
        <f t="shared" si="15"/>
        <v>284.69999999999709</v>
      </c>
      <c r="F193" s="24">
        <v>18148.5</v>
      </c>
      <c r="G193" s="64">
        <f t="shared" si="16"/>
        <v>-42861.2</v>
      </c>
      <c r="H193" s="24">
        <f t="shared" si="17"/>
        <v>29.746909098061458</v>
      </c>
      <c r="I193" s="24"/>
    </row>
    <row r="194" spans="1:9" ht="82.9" customHeight="1" x14ac:dyDescent="0.2">
      <c r="A194" s="47" t="s">
        <v>309</v>
      </c>
      <c r="B194" s="53" t="s">
        <v>846</v>
      </c>
      <c r="C194" s="24">
        <v>23694.7</v>
      </c>
      <c r="D194" s="24">
        <v>23694.7</v>
      </c>
      <c r="E194" s="64">
        <f t="shared" si="15"/>
        <v>0</v>
      </c>
      <c r="F194" s="24">
        <v>22782.9</v>
      </c>
      <c r="G194" s="64">
        <f t="shared" si="16"/>
        <v>-911.79999999999927</v>
      </c>
      <c r="H194" s="24">
        <f t="shared" si="17"/>
        <v>96.15188206645368</v>
      </c>
      <c r="I194" s="24"/>
    </row>
    <row r="195" spans="1:9" s="26" customFormat="1" ht="58.15" customHeight="1" x14ac:dyDescent="0.2">
      <c r="A195" s="54" t="s">
        <v>310</v>
      </c>
      <c r="B195" s="55" t="s">
        <v>311</v>
      </c>
      <c r="C195" s="25">
        <f>C196</f>
        <v>0</v>
      </c>
      <c r="D195" s="25">
        <f>D196</f>
        <v>0</v>
      </c>
      <c r="E195" s="64">
        <f t="shared" si="15"/>
        <v>0</v>
      </c>
      <c r="F195" s="25">
        <f>F196</f>
        <v>13.6</v>
      </c>
      <c r="G195" s="64">
        <f t="shared" si="16"/>
        <v>13.6</v>
      </c>
      <c r="H195" s="25"/>
      <c r="I195" s="25">
        <f>I196</f>
        <v>0</v>
      </c>
    </row>
    <row r="196" spans="1:9" ht="57" customHeight="1" x14ac:dyDescent="0.2">
      <c r="A196" s="47" t="s">
        <v>312</v>
      </c>
      <c r="B196" s="53" t="s">
        <v>703</v>
      </c>
      <c r="C196" s="24">
        <v>0</v>
      </c>
      <c r="D196" s="24">
        <v>0</v>
      </c>
      <c r="E196" s="64">
        <f t="shared" si="15"/>
        <v>0</v>
      </c>
      <c r="F196" s="24">
        <v>13.6</v>
      </c>
      <c r="G196" s="64">
        <f t="shared" si="16"/>
        <v>13.6</v>
      </c>
      <c r="H196" s="24"/>
      <c r="I196" s="24"/>
    </row>
    <row r="197" spans="1:9" s="33" customFormat="1" ht="29.45" customHeight="1" x14ac:dyDescent="0.2">
      <c r="A197" s="56" t="s">
        <v>313</v>
      </c>
      <c r="B197" s="57" t="s">
        <v>314</v>
      </c>
      <c r="C197" s="42">
        <f>C198+C200</f>
        <v>4295.2</v>
      </c>
      <c r="D197" s="42">
        <f>D198+D200</f>
        <v>4295.2</v>
      </c>
      <c r="E197" s="64">
        <f t="shared" si="15"/>
        <v>0</v>
      </c>
      <c r="F197" s="42">
        <f>F198+F200</f>
        <v>9251.2999999999993</v>
      </c>
      <c r="G197" s="64">
        <f t="shared" si="16"/>
        <v>4956.0999999999995</v>
      </c>
      <c r="H197" s="42">
        <f t="shared" si="17"/>
        <v>215.38694356490967</v>
      </c>
      <c r="I197" s="42">
        <f>I198</f>
        <v>0</v>
      </c>
    </row>
    <row r="198" spans="1:9" s="26" customFormat="1" ht="28.5" customHeight="1" x14ac:dyDescent="0.2">
      <c r="A198" s="48" t="s">
        <v>315</v>
      </c>
      <c r="B198" s="58" t="s">
        <v>316</v>
      </c>
      <c r="C198" s="25">
        <f>C199</f>
        <v>4295.2</v>
      </c>
      <c r="D198" s="25">
        <f>D199</f>
        <v>4295.2</v>
      </c>
      <c r="E198" s="64">
        <f t="shared" si="15"/>
        <v>0</v>
      </c>
      <c r="F198" s="25">
        <f>F199</f>
        <v>9245.9</v>
      </c>
      <c r="G198" s="64">
        <f t="shared" si="16"/>
        <v>4950.7</v>
      </c>
      <c r="H198" s="25">
        <f t="shared" si="17"/>
        <v>215.26122182901847</v>
      </c>
      <c r="I198" s="25">
        <f>I199</f>
        <v>0</v>
      </c>
    </row>
    <row r="199" spans="1:9" ht="29.45" customHeight="1" x14ac:dyDescent="0.2">
      <c r="A199" s="59" t="s">
        <v>317</v>
      </c>
      <c r="B199" s="53" t="s">
        <v>318</v>
      </c>
      <c r="C199" s="24">
        <v>4295.2</v>
      </c>
      <c r="D199" s="24">
        <v>4295.2</v>
      </c>
      <c r="E199" s="64">
        <f t="shared" si="15"/>
        <v>0</v>
      </c>
      <c r="F199" s="24">
        <v>9245.9</v>
      </c>
      <c r="G199" s="64">
        <f t="shared" si="16"/>
        <v>4950.7</v>
      </c>
      <c r="H199" s="24">
        <f t="shared" si="17"/>
        <v>215.26122182901847</v>
      </c>
      <c r="I199" s="24"/>
    </row>
    <row r="200" spans="1:9" s="26" customFormat="1" ht="27.75" customHeight="1" x14ac:dyDescent="0.2">
      <c r="A200" s="48" t="s">
        <v>319</v>
      </c>
      <c r="B200" s="58" t="s">
        <v>320</v>
      </c>
      <c r="C200" s="25">
        <f>C201</f>
        <v>0</v>
      </c>
      <c r="D200" s="25">
        <f>D201</f>
        <v>0</v>
      </c>
      <c r="E200" s="64">
        <f t="shared" si="15"/>
        <v>0</v>
      </c>
      <c r="F200" s="25">
        <f>F201</f>
        <v>5.4</v>
      </c>
      <c r="G200" s="64">
        <f t="shared" si="16"/>
        <v>5.4</v>
      </c>
      <c r="H200" s="25"/>
      <c r="I200" s="25"/>
    </row>
    <row r="201" spans="1:9" ht="41.25" customHeight="1" x14ac:dyDescent="0.2">
      <c r="A201" s="59" t="s">
        <v>321</v>
      </c>
      <c r="B201" s="53" t="s">
        <v>322</v>
      </c>
      <c r="C201" s="24">
        <v>0</v>
      </c>
      <c r="D201" s="24">
        <v>0</v>
      </c>
      <c r="E201" s="64">
        <f t="shared" si="15"/>
        <v>0</v>
      </c>
      <c r="F201" s="24">
        <v>5.4</v>
      </c>
      <c r="G201" s="64">
        <f t="shared" si="16"/>
        <v>5.4</v>
      </c>
      <c r="H201" s="24"/>
      <c r="I201" s="24"/>
    </row>
    <row r="202" spans="1:9" ht="56.45" customHeight="1" x14ac:dyDescent="0.2">
      <c r="A202" s="56" t="s">
        <v>323</v>
      </c>
      <c r="B202" s="57" t="s">
        <v>324</v>
      </c>
      <c r="C202" s="42">
        <f>C203</f>
        <v>6357</v>
      </c>
      <c r="D202" s="42">
        <f>D203</f>
        <v>6357</v>
      </c>
      <c r="E202" s="64">
        <f t="shared" si="15"/>
        <v>0</v>
      </c>
      <c r="F202" s="42">
        <f>F203</f>
        <v>10461.200000000001</v>
      </c>
      <c r="G202" s="64">
        <f t="shared" si="16"/>
        <v>4104.2000000000007</v>
      </c>
      <c r="H202" s="42">
        <f t="shared" si="17"/>
        <v>164.56190026742175</v>
      </c>
      <c r="I202" s="24"/>
    </row>
    <row r="203" spans="1:9" s="26" customFormat="1" ht="45" customHeight="1" x14ac:dyDescent="0.2">
      <c r="A203" s="48" t="s">
        <v>325</v>
      </c>
      <c r="B203" s="55" t="s">
        <v>326</v>
      </c>
      <c r="C203" s="25">
        <f>C204</f>
        <v>6357</v>
      </c>
      <c r="D203" s="25">
        <f>D204</f>
        <v>6357</v>
      </c>
      <c r="E203" s="64">
        <f t="shared" si="15"/>
        <v>0</v>
      </c>
      <c r="F203" s="25">
        <f>F204</f>
        <v>10461.200000000001</v>
      </c>
      <c r="G203" s="64">
        <f t="shared" si="16"/>
        <v>4104.2000000000007</v>
      </c>
      <c r="H203" s="25">
        <f t="shared" si="17"/>
        <v>164.56190026742175</v>
      </c>
      <c r="I203" s="25"/>
    </row>
    <row r="204" spans="1:9" ht="56.45" customHeight="1" x14ac:dyDescent="0.2">
      <c r="A204" s="59" t="s">
        <v>327</v>
      </c>
      <c r="B204" s="53" t="s">
        <v>328</v>
      </c>
      <c r="C204" s="24">
        <v>6357</v>
      </c>
      <c r="D204" s="24">
        <v>6357</v>
      </c>
      <c r="E204" s="64">
        <f t="shared" si="15"/>
        <v>0</v>
      </c>
      <c r="F204" s="24">
        <v>10461.200000000001</v>
      </c>
      <c r="G204" s="64">
        <f t="shared" si="16"/>
        <v>4104.2000000000007</v>
      </c>
      <c r="H204" s="24">
        <f t="shared" si="17"/>
        <v>164.56190026742175</v>
      </c>
      <c r="I204" s="24"/>
    </row>
    <row r="205" spans="1:9" ht="17.45" customHeight="1" x14ac:dyDescent="0.2">
      <c r="A205" s="12" t="s">
        <v>329</v>
      </c>
      <c r="B205" s="17" t="s">
        <v>330</v>
      </c>
      <c r="C205" s="14">
        <f>C206+C296+C315+C298+C303+C291</f>
        <v>7877.2999999999993</v>
      </c>
      <c r="D205" s="14">
        <f>D206+D296+D315+D298+D303+D291</f>
        <v>13577.3</v>
      </c>
      <c r="E205" s="64">
        <f t="shared" si="15"/>
        <v>5700</v>
      </c>
      <c r="F205" s="14">
        <f>F206+F296+F315+F298+F303+F291</f>
        <v>20921.500000000007</v>
      </c>
      <c r="G205" s="64">
        <f t="shared" si="16"/>
        <v>7344.200000000008</v>
      </c>
      <c r="H205" s="14">
        <f t="shared" si="17"/>
        <v>154.09175609289042</v>
      </c>
      <c r="I205" s="14" t="e">
        <f>I206+I212+I213+#REF!+I221+#REF!+I247+I268+#REF!+I271+I315+I318+#REF!+#REF!+#REF!</f>
        <v>#REF!</v>
      </c>
    </row>
    <row r="206" spans="1:9" s="33" customFormat="1" ht="29.45" customHeight="1" x14ac:dyDescent="0.2">
      <c r="A206" s="12" t="s">
        <v>514</v>
      </c>
      <c r="B206" s="57" t="s">
        <v>469</v>
      </c>
      <c r="C206" s="42">
        <f>C207+C212+C221+C231+C246+C268+C282+C270+C242+C244+C255+C261+C263+C238</f>
        <v>2804.5999999999995</v>
      </c>
      <c r="D206" s="42">
        <f>D207+D212+D221+D231+D246+D268+D282+D270+D242+D244+D255+D261+D263+D238</f>
        <v>3904.5999999999995</v>
      </c>
      <c r="E206" s="64">
        <f t="shared" si="15"/>
        <v>1100</v>
      </c>
      <c r="F206" s="42">
        <f>F207+F212+F221+F231+F246+F268+F282+F270+F242+F244+F255+F261+F263+F238</f>
        <v>3576.0000000000005</v>
      </c>
      <c r="G206" s="64">
        <f t="shared" si="16"/>
        <v>-328.599999999999</v>
      </c>
      <c r="H206" s="42">
        <f t="shared" si="17"/>
        <v>91.584285202069381</v>
      </c>
      <c r="I206" s="42">
        <f>I207+I208</f>
        <v>0</v>
      </c>
    </row>
    <row r="207" spans="1:9" ht="44.45" customHeight="1" x14ac:dyDescent="0.2">
      <c r="A207" s="37" t="s">
        <v>492</v>
      </c>
      <c r="B207" s="58" t="s">
        <v>470</v>
      </c>
      <c r="C207" s="21">
        <f>C208</f>
        <v>24.900000000000002</v>
      </c>
      <c r="D207" s="21">
        <f>D208</f>
        <v>124.9</v>
      </c>
      <c r="E207" s="64">
        <f t="shared" si="15"/>
        <v>100</v>
      </c>
      <c r="F207" s="21">
        <f>F208</f>
        <v>104.4</v>
      </c>
      <c r="G207" s="64">
        <f t="shared" si="16"/>
        <v>-20.5</v>
      </c>
      <c r="H207" s="21">
        <f t="shared" si="17"/>
        <v>83.586869495596488</v>
      </c>
      <c r="I207" s="21"/>
    </row>
    <row r="208" spans="1:9" ht="52.5" customHeight="1" x14ac:dyDescent="0.2">
      <c r="A208" s="22" t="s">
        <v>493</v>
      </c>
      <c r="B208" s="53" t="s">
        <v>471</v>
      </c>
      <c r="C208" s="29">
        <f>C209+C211</f>
        <v>24.900000000000002</v>
      </c>
      <c r="D208" s="29">
        <f>D209+D211</f>
        <v>124.9</v>
      </c>
      <c r="E208" s="64">
        <f t="shared" si="15"/>
        <v>100</v>
      </c>
      <c r="F208" s="29">
        <f>F209+F211</f>
        <v>104.4</v>
      </c>
      <c r="G208" s="64">
        <f t="shared" si="16"/>
        <v>-20.5</v>
      </c>
      <c r="H208" s="29">
        <f t="shared" si="17"/>
        <v>83.586869495596488</v>
      </c>
      <c r="I208" s="29"/>
    </row>
    <row r="209" spans="1:9" ht="80.25" customHeight="1" x14ac:dyDescent="0.2">
      <c r="A209" s="22" t="s">
        <v>580</v>
      </c>
      <c r="B209" s="53" t="s">
        <v>579</v>
      </c>
      <c r="C209" s="29">
        <v>22.1</v>
      </c>
      <c r="D209" s="29">
        <v>22.1</v>
      </c>
      <c r="E209" s="64">
        <f t="shared" ref="E209:E276" si="22">D209-C209</f>
        <v>0</v>
      </c>
      <c r="F209" s="29">
        <v>42.8</v>
      </c>
      <c r="G209" s="64">
        <f t="shared" ref="G209:G276" si="23">F209-D209</f>
        <v>20.699999999999996</v>
      </c>
      <c r="H209" s="29">
        <f t="shared" ref="H209:H291" si="24">F209/D209*100</f>
        <v>193.66515837104069</v>
      </c>
      <c r="I209" s="29"/>
    </row>
    <row r="210" spans="1:9" ht="63.75" hidden="1" x14ac:dyDescent="0.2">
      <c r="A210" s="22" t="s">
        <v>612</v>
      </c>
      <c r="B210" s="53" t="s">
        <v>611</v>
      </c>
      <c r="C210" s="29"/>
      <c r="D210" s="29"/>
      <c r="E210" s="64">
        <f t="shared" si="22"/>
        <v>0</v>
      </c>
      <c r="F210" s="29"/>
      <c r="G210" s="64">
        <f t="shared" si="23"/>
        <v>0</v>
      </c>
      <c r="H210" s="29" t="e">
        <f t="shared" si="24"/>
        <v>#DIV/0!</v>
      </c>
      <c r="I210" s="29"/>
    </row>
    <row r="211" spans="1:9" ht="53.25" customHeight="1" x14ac:dyDescent="0.2">
      <c r="A211" s="22" t="s">
        <v>657</v>
      </c>
      <c r="B211" s="53" t="s">
        <v>656</v>
      </c>
      <c r="C211" s="29">
        <v>2.8</v>
      </c>
      <c r="D211" s="29">
        <v>102.8</v>
      </c>
      <c r="E211" s="64">
        <f t="shared" si="22"/>
        <v>100</v>
      </c>
      <c r="F211" s="29">
        <v>61.6</v>
      </c>
      <c r="G211" s="64">
        <f t="shared" si="23"/>
        <v>-41.199999999999996</v>
      </c>
      <c r="H211" s="29">
        <f t="shared" si="24"/>
        <v>59.922178988326849</v>
      </c>
      <c r="I211" s="29"/>
    </row>
    <row r="212" spans="1:9" s="33" customFormat="1" ht="52.5" customHeight="1" x14ac:dyDescent="0.2">
      <c r="A212" s="37" t="s">
        <v>494</v>
      </c>
      <c r="B212" s="58" t="s">
        <v>472</v>
      </c>
      <c r="C212" s="21">
        <f>C213</f>
        <v>639.00000000000011</v>
      </c>
      <c r="D212" s="21">
        <f>D213</f>
        <v>739.00000000000011</v>
      </c>
      <c r="E212" s="64">
        <f t="shared" si="22"/>
        <v>100</v>
      </c>
      <c r="F212" s="21">
        <f>F213</f>
        <v>580</v>
      </c>
      <c r="G212" s="64">
        <f t="shared" si="23"/>
        <v>-159.00000000000011</v>
      </c>
      <c r="H212" s="21">
        <f t="shared" si="24"/>
        <v>78.484438430311215</v>
      </c>
      <c r="I212" s="21"/>
    </row>
    <row r="213" spans="1:9" s="65" customFormat="1" ht="71.45" customHeight="1" x14ac:dyDescent="0.2">
      <c r="A213" s="35" t="s">
        <v>495</v>
      </c>
      <c r="B213" s="66" t="s">
        <v>473</v>
      </c>
      <c r="C213" s="29">
        <f>C214+C215+C218+C219+C220+C217</f>
        <v>639.00000000000011</v>
      </c>
      <c r="D213" s="29">
        <f>D214+D215+D218+D219+D220+D217</f>
        <v>739.00000000000011</v>
      </c>
      <c r="E213" s="64">
        <f t="shared" si="22"/>
        <v>100</v>
      </c>
      <c r="F213" s="29">
        <f>F214+F215+F218+F219+F220+F216+F217</f>
        <v>580</v>
      </c>
      <c r="G213" s="64">
        <f t="shared" si="23"/>
        <v>-159.00000000000011</v>
      </c>
      <c r="H213" s="29">
        <f t="shared" si="24"/>
        <v>78.484438430311215</v>
      </c>
      <c r="I213" s="29" t="e">
        <f>#REF!+#REF!</f>
        <v>#REF!</v>
      </c>
    </row>
    <row r="214" spans="1:9" s="65" customFormat="1" ht="108" customHeight="1" x14ac:dyDescent="0.2">
      <c r="A214" s="35" t="s">
        <v>659</v>
      </c>
      <c r="B214" s="66" t="s">
        <v>658</v>
      </c>
      <c r="C214" s="29">
        <v>11</v>
      </c>
      <c r="D214" s="29">
        <v>11</v>
      </c>
      <c r="E214" s="64">
        <f t="shared" si="22"/>
        <v>0</v>
      </c>
      <c r="F214" s="29">
        <v>10</v>
      </c>
      <c r="G214" s="64">
        <f t="shared" si="23"/>
        <v>-1</v>
      </c>
      <c r="H214" s="29">
        <f t="shared" si="24"/>
        <v>90.909090909090907</v>
      </c>
      <c r="I214" s="29"/>
    </row>
    <row r="215" spans="1:9" s="65" customFormat="1" ht="84.75" customHeight="1" x14ac:dyDescent="0.2">
      <c r="A215" s="35" t="s">
        <v>585</v>
      </c>
      <c r="B215" s="66" t="s">
        <v>581</v>
      </c>
      <c r="C215" s="29">
        <v>36</v>
      </c>
      <c r="D215" s="29">
        <v>36</v>
      </c>
      <c r="E215" s="64">
        <f t="shared" si="22"/>
        <v>0</v>
      </c>
      <c r="F215" s="29">
        <v>53</v>
      </c>
      <c r="G215" s="64">
        <f t="shared" si="23"/>
        <v>17</v>
      </c>
      <c r="H215" s="29">
        <f t="shared" si="24"/>
        <v>147.22222222222223</v>
      </c>
      <c r="I215" s="29"/>
    </row>
    <row r="216" spans="1:9" s="65" customFormat="1" ht="78" customHeight="1" x14ac:dyDescent="0.2">
      <c r="A216" s="35" t="s">
        <v>830</v>
      </c>
      <c r="B216" s="66" t="s">
        <v>829</v>
      </c>
      <c r="C216" s="29">
        <v>0</v>
      </c>
      <c r="D216" s="29">
        <v>0</v>
      </c>
      <c r="E216" s="64">
        <f t="shared" si="22"/>
        <v>0</v>
      </c>
      <c r="F216" s="29">
        <v>0.5</v>
      </c>
      <c r="G216" s="64">
        <f t="shared" si="23"/>
        <v>0.5</v>
      </c>
      <c r="H216" s="29"/>
      <c r="I216" s="29"/>
    </row>
    <row r="217" spans="1:9" s="65" customFormat="1" ht="89.25" x14ac:dyDescent="0.2">
      <c r="A217" s="35" t="s">
        <v>614</v>
      </c>
      <c r="B217" s="66" t="s">
        <v>613</v>
      </c>
      <c r="C217" s="29">
        <v>0.2</v>
      </c>
      <c r="D217" s="29">
        <v>0.2</v>
      </c>
      <c r="E217" s="64">
        <f t="shared" si="22"/>
        <v>0</v>
      </c>
      <c r="F217" s="29">
        <v>0</v>
      </c>
      <c r="G217" s="64">
        <f t="shared" si="23"/>
        <v>-0.2</v>
      </c>
      <c r="H217" s="29">
        <f t="shared" si="24"/>
        <v>0</v>
      </c>
      <c r="I217" s="29"/>
    </row>
    <row r="218" spans="1:9" s="65" customFormat="1" ht="110.45" customHeight="1" x14ac:dyDescent="0.2">
      <c r="A218" s="35" t="s">
        <v>586</v>
      </c>
      <c r="B218" s="66" t="s">
        <v>582</v>
      </c>
      <c r="C218" s="29">
        <v>99.6</v>
      </c>
      <c r="D218" s="29">
        <v>99.6</v>
      </c>
      <c r="E218" s="64">
        <f t="shared" si="22"/>
        <v>0</v>
      </c>
      <c r="F218" s="29">
        <v>35.6</v>
      </c>
      <c r="G218" s="64">
        <f t="shared" si="23"/>
        <v>-63.999999999999993</v>
      </c>
      <c r="H218" s="29">
        <f t="shared" si="24"/>
        <v>35.742971887550205</v>
      </c>
      <c r="I218" s="29"/>
    </row>
    <row r="219" spans="1:9" s="65" customFormat="1" ht="71.25" customHeight="1" x14ac:dyDescent="0.2">
      <c r="A219" s="35" t="s">
        <v>587</v>
      </c>
      <c r="B219" s="66" t="s">
        <v>583</v>
      </c>
      <c r="C219" s="29">
        <v>483.5</v>
      </c>
      <c r="D219" s="29">
        <v>483.5</v>
      </c>
      <c r="E219" s="64">
        <f t="shared" si="22"/>
        <v>0</v>
      </c>
      <c r="F219" s="29">
        <v>455.9</v>
      </c>
      <c r="G219" s="64">
        <f t="shared" si="23"/>
        <v>-27.600000000000023</v>
      </c>
      <c r="H219" s="29">
        <f t="shared" si="24"/>
        <v>94.291623578076525</v>
      </c>
      <c r="I219" s="29"/>
    </row>
    <row r="220" spans="1:9" s="65" customFormat="1" ht="70.900000000000006" customHeight="1" x14ac:dyDescent="0.2">
      <c r="A220" s="35" t="s">
        <v>588</v>
      </c>
      <c r="B220" s="66" t="s">
        <v>584</v>
      </c>
      <c r="C220" s="29">
        <v>8.6999999999999993</v>
      </c>
      <c r="D220" s="29">
        <v>108.7</v>
      </c>
      <c r="E220" s="64">
        <f t="shared" si="22"/>
        <v>100</v>
      </c>
      <c r="F220" s="29">
        <v>25</v>
      </c>
      <c r="G220" s="64">
        <f t="shared" si="23"/>
        <v>-83.7</v>
      </c>
      <c r="H220" s="29">
        <f t="shared" si="24"/>
        <v>22.999080036798528</v>
      </c>
      <c r="I220" s="29"/>
    </row>
    <row r="221" spans="1:9" s="33" customFormat="1" ht="47.25" customHeight="1" x14ac:dyDescent="0.2">
      <c r="A221" s="37" t="s">
        <v>496</v>
      </c>
      <c r="B221" s="58" t="s">
        <v>474</v>
      </c>
      <c r="C221" s="21">
        <f>C224+C230+C222</f>
        <v>89.2</v>
      </c>
      <c r="D221" s="21">
        <f>D224+D230+D222</f>
        <v>89.2</v>
      </c>
      <c r="E221" s="64">
        <f t="shared" si="22"/>
        <v>0</v>
      </c>
      <c r="F221" s="21">
        <f>F224+F230</f>
        <v>400.69999999999993</v>
      </c>
      <c r="G221" s="64">
        <f t="shared" si="23"/>
        <v>311.49999999999994</v>
      </c>
      <c r="H221" s="21">
        <f t="shared" si="24"/>
        <v>449.21524663677121</v>
      </c>
      <c r="I221" s="21" t="e">
        <f>I224+#REF!+I231+I232+I246+#REF!</f>
        <v>#REF!</v>
      </c>
    </row>
    <row r="222" spans="1:9" s="33" customFormat="1" ht="61.15" customHeight="1" x14ac:dyDescent="0.2">
      <c r="A222" s="27" t="s">
        <v>707</v>
      </c>
      <c r="B222" s="60" t="s">
        <v>705</v>
      </c>
      <c r="C222" s="21">
        <f>C223</f>
        <v>8.3000000000000007</v>
      </c>
      <c r="D222" s="21">
        <f>D223</f>
        <v>8.3000000000000007</v>
      </c>
      <c r="E222" s="64">
        <f t="shared" si="22"/>
        <v>0</v>
      </c>
      <c r="F222" s="21">
        <f t="shared" ref="F222" si="25">F223</f>
        <v>0</v>
      </c>
      <c r="G222" s="64">
        <f t="shared" si="23"/>
        <v>-8.3000000000000007</v>
      </c>
      <c r="H222" s="21">
        <f t="shared" si="24"/>
        <v>0</v>
      </c>
      <c r="I222" s="21"/>
    </row>
    <row r="223" spans="1:9" s="33" customFormat="1" ht="85.9" customHeight="1" x14ac:dyDescent="0.2">
      <c r="A223" s="27" t="s">
        <v>708</v>
      </c>
      <c r="B223" s="60" t="s">
        <v>706</v>
      </c>
      <c r="C223" s="29">
        <v>8.3000000000000007</v>
      </c>
      <c r="D223" s="29">
        <v>8.3000000000000007</v>
      </c>
      <c r="E223" s="64">
        <f t="shared" si="22"/>
        <v>0</v>
      </c>
      <c r="F223" s="29">
        <v>0</v>
      </c>
      <c r="G223" s="64">
        <f t="shared" si="23"/>
        <v>-8.3000000000000007</v>
      </c>
      <c r="H223" s="29">
        <f t="shared" si="24"/>
        <v>0</v>
      </c>
      <c r="I223" s="21"/>
    </row>
    <row r="224" spans="1:9" ht="56.45" customHeight="1" x14ac:dyDescent="0.2">
      <c r="A224" s="22" t="s">
        <v>509</v>
      </c>
      <c r="B224" s="60" t="s">
        <v>475</v>
      </c>
      <c r="C224" s="29">
        <f>C225+C227</f>
        <v>20.9</v>
      </c>
      <c r="D224" s="29">
        <f>D225+D227</f>
        <v>20.9</v>
      </c>
      <c r="E224" s="64">
        <f t="shared" si="22"/>
        <v>0</v>
      </c>
      <c r="F224" s="29">
        <f>F225+F227+F226+F229+F228</f>
        <v>370.69999999999993</v>
      </c>
      <c r="G224" s="64">
        <f t="shared" si="23"/>
        <v>349.79999999999995</v>
      </c>
      <c r="H224" s="29">
        <f t="shared" si="24"/>
        <v>1773.6842105263158</v>
      </c>
      <c r="I224" s="29"/>
    </row>
    <row r="225" spans="1:9" ht="66.75" customHeight="1" x14ac:dyDescent="0.2">
      <c r="A225" s="22" t="s">
        <v>590</v>
      </c>
      <c r="B225" s="60" t="s">
        <v>589</v>
      </c>
      <c r="C225" s="29">
        <v>1</v>
      </c>
      <c r="D225" s="29">
        <v>1</v>
      </c>
      <c r="E225" s="64">
        <f t="shared" si="22"/>
        <v>0</v>
      </c>
      <c r="F225" s="29">
        <v>1.3</v>
      </c>
      <c r="G225" s="64">
        <f t="shared" si="23"/>
        <v>0.30000000000000004</v>
      </c>
      <c r="H225" s="29">
        <f t="shared" si="24"/>
        <v>130</v>
      </c>
      <c r="I225" s="29"/>
    </row>
    <row r="226" spans="1:9" ht="70.900000000000006" customHeight="1" x14ac:dyDescent="0.2">
      <c r="A226" s="22" t="s">
        <v>725</v>
      </c>
      <c r="B226" s="60" t="s">
        <v>724</v>
      </c>
      <c r="C226" s="29">
        <v>0</v>
      </c>
      <c r="D226" s="29">
        <v>0</v>
      </c>
      <c r="E226" s="64">
        <f t="shared" si="22"/>
        <v>0</v>
      </c>
      <c r="F226" s="29">
        <v>29.5</v>
      </c>
      <c r="G226" s="64">
        <f t="shared" si="23"/>
        <v>29.5</v>
      </c>
      <c r="H226" s="29"/>
      <c r="I226" s="29"/>
    </row>
    <row r="227" spans="1:9" ht="59.45" customHeight="1" x14ac:dyDescent="0.2">
      <c r="A227" s="22" t="s">
        <v>616</v>
      </c>
      <c r="B227" s="60" t="s">
        <v>615</v>
      </c>
      <c r="C227" s="29">
        <v>19.899999999999999</v>
      </c>
      <c r="D227" s="29">
        <v>19.899999999999999</v>
      </c>
      <c r="E227" s="64">
        <f t="shared" si="22"/>
        <v>0</v>
      </c>
      <c r="F227" s="29">
        <v>44.6</v>
      </c>
      <c r="G227" s="64">
        <f t="shared" si="23"/>
        <v>24.700000000000003</v>
      </c>
      <c r="H227" s="29">
        <f t="shared" si="24"/>
        <v>224.1206030150754</v>
      </c>
      <c r="I227" s="29"/>
    </row>
    <row r="228" spans="1:9" ht="74.45" customHeight="1" x14ac:dyDescent="0.2">
      <c r="A228" s="22" t="s">
        <v>782</v>
      </c>
      <c r="B228" s="60" t="s">
        <v>781</v>
      </c>
      <c r="C228" s="29">
        <v>0</v>
      </c>
      <c r="D228" s="29">
        <v>0</v>
      </c>
      <c r="E228" s="64">
        <f t="shared" si="22"/>
        <v>0</v>
      </c>
      <c r="F228" s="29">
        <v>0.4</v>
      </c>
      <c r="G228" s="64">
        <f t="shared" si="23"/>
        <v>0.4</v>
      </c>
      <c r="H228" s="29"/>
      <c r="I228" s="29"/>
    </row>
    <row r="229" spans="1:9" ht="59.45" customHeight="1" x14ac:dyDescent="0.2">
      <c r="A229" s="22" t="s">
        <v>727</v>
      </c>
      <c r="B229" s="60" t="s">
        <v>726</v>
      </c>
      <c r="C229" s="29">
        <v>0</v>
      </c>
      <c r="D229" s="29">
        <v>0</v>
      </c>
      <c r="E229" s="64">
        <f t="shared" si="22"/>
        <v>0</v>
      </c>
      <c r="F229" s="29">
        <v>294.89999999999998</v>
      </c>
      <c r="G229" s="64">
        <f t="shared" si="23"/>
        <v>294.89999999999998</v>
      </c>
      <c r="H229" s="29"/>
      <c r="I229" s="29"/>
    </row>
    <row r="230" spans="1:9" ht="54" customHeight="1" x14ac:dyDescent="0.2">
      <c r="A230" s="22" t="s">
        <v>522</v>
      </c>
      <c r="B230" s="60" t="s">
        <v>521</v>
      </c>
      <c r="C230" s="29">
        <v>60</v>
      </c>
      <c r="D230" s="29">
        <v>60</v>
      </c>
      <c r="E230" s="64">
        <f t="shared" si="22"/>
        <v>0</v>
      </c>
      <c r="F230" s="29">
        <v>30</v>
      </c>
      <c r="G230" s="64">
        <f t="shared" si="23"/>
        <v>-30</v>
      </c>
      <c r="H230" s="21">
        <f t="shared" si="24"/>
        <v>50</v>
      </c>
      <c r="I230" s="29"/>
    </row>
    <row r="231" spans="1:9" ht="42.6" customHeight="1" x14ac:dyDescent="0.2">
      <c r="A231" s="37" t="s">
        <v>497</v>
      </c>
      <c r="B231" s="58" t="s">
        <v>476</v>
      </c>
      <c r="C231" s="21">
        <f>C232+C237</f>
        <v>339.40000000000003</v>
      </c>
      <c r="D231" s="21">
        <f>D232+D237</f>
        <v>339.40000000000003</v>
      </c>
      <c r="E231" s="64">
        <f t="shared" si="22"/>
        <v>0</v>
      </c>
      <c r="F231" s="21">
        <f>F232+F237</f>
        <v>239.5</v>
      </c>
      <c r="G231" s="64">
        <f t="shared" si="23"/>
        <v>-99.900000000000034</v>
      </c>
      <c r="H231" s="21">
        <f t="shared" si="24"/>
        <v>70.565704183853853</v>
      </c>
      <c r="I231" s="21"/>
    </row>
    <row r="232" spans="1:9" ht="54" customHeight="1" x14ac:dyDescent="0.2">
      <c r="A232" s="22" t="s">
        <v>510</v>
      </c>
      <c r="B232" s="60" t="s">
        <v>477</v>
      </c>
      <c r="C232" s="29">
        <f>C235+C234+C236</f>
        <v>319.40000000000003</v>
      </c>
      <c r="D232" s="29">
        <f t="shared" ref="D232" si="26">D234+D235+D236</f>
        <v>319.40000000000003</v>
      </c>
      <c r="E232" s="64">
        <f t="shared" si="22"/>
        <v>0</v>
      </c>
      <c r="F232" s="29">
        <f>F234+F235+F236</f>
        <v>139.5</v>
      </c>
      <c r="G232" s="64">
        <f t="shared" si="23"/>
        <v>-179.90000000000003</v>
      </c>
      <c r="H232" s="29">
        <f t="shared" si="24"/>
        <v>43.675641828428297</v>
      </c>
      <c r="I232" s="29" t="e">
        <f>#REF!</f>
        <v>#REF!</v>
      </c>
    </row>
    <row r="233" spans="1:9" ht="76.5" hidden="1" x14ac:dyDescent="0.2">
      <c r="A233" s="72" t="s">
        <v>618</v>
      </c>
      <c r="B233" s="71" t="s">
        <v>617</v>
      </c>
      <c r="C233" s="29">
        <v>0</v>
      </c>
      <c r="D233" s="29"/>
      <c r="E233" s="64">
        <f t="shared" si="22"/>
        <v>0</v>
      </c>
      <c r="F233" s="29"/>
      <c r="G233" s="64">
        <f t="shared" si="23"/>
        <v>0</v>
      </c>
      <c r="H233" s="29" t="e">
        <f t="shared" si="24"/>
        <v>#DIV/0!</v>
      </c>
      <c r="I233" s="29"/>
    </row>
    <row r="234" spans="1:9" ht="83.25" customHeight="1" x14ac:dyDescent="0.2">
      <c r="A234" s="75" t="s">
        <v>620</v>
      </c>
      <c r="B234" s="76" t="s">
        <v>619</v>
      </c>
      <c r="C234" s="29">
        <v>3.1</v>
      </c>
      <c r="D234" s="29">
        <v>3.1</v>
      </c>
      <c r="E234" s="64">
        <f t="shared" si="22"/>
        <v>0</v>
      </c>
      <c r="F234" s="29">
        <v>2.5</v>
      </c>
      <c r="G234" s="64">
        <f t="shared" si="23"/>
        <v>-0.60000000000000009</v>
      </c>
      <c r="H234" s="29">
        <f t="shared" si="24"/>
        <v>80.645161290322577</v>
      </c>
      <c r="I234" s="29"/>
    </row>
    <row r="235" spans="1:9" ht="68.25" customHeight="1" x14ac:dyDescent="0.2">
      <c r="A235" s="75" t="s">
        <v>709</v>
      </c>
      <c r="B235" s="76" t="s">
        <v>694</v>
      </c>
      <c r="C235" s="29">
        <v>316.3</v>
      </c>
      <c r="D235" s="29">
        <v>316.3</v>
      </c>
      <c r="E235" s="64">
        <f t="shared" si="22"/>
        <v>0</v>
      </c>
      <c r="F235" s="29">
        <v>115</v>
      </c>
      <c r="G235" s="64">
        <f t="shared" si="23"/>
        <v>-201.3</v>
      </c>
      <c r="H235" s="29">
        <f t="shared" si="24"/>
        <v>36.357888080935815</v>
      </c>
      <c r="I235" s="29"/>
    </row>
    <row r="236" spans="1:9" ht="58.5" customHeight="1" x14ac:dyDescent="0.2">
      <c r="A236" s="75" t="s">
        <v>729</v>
      </c>
      <c r="B236" s="71" t="s">
        <v>728</v>
      </c>
      <c r="C236" s="29">
        <v>0</v>
      </c>
      <c r="D236" s="29">
        <v>0</v>
      </c>
      <c r="E236" s="64">
        <f t="shared" si="22"/>
        <v>0</v>
      </c>
      <c r="F236" s="29">
        <v>22</v>
      </c>
      <c r="G236" s="64">
        <f t="shared" si="23"/>
        <v>22</v>
      </c>
      <c r="H236" s="29"/>
      <c r="I236" s="29"/>
    </row>
    <row r="237" spans="1:9" ht="54" customHeight="1" x14ac:dyDescent="0.2">
      <c r="A237" s="22" t="s">
        <v>562</v>
      </c>
      <c r="B237" s="60" t="s">
        <v>561</v>
      </c>
      <c r="C237" s="29">
        <v>20</v>
      </c>
      <c r="D237" s="29">
        <v>20</v>
      </c>
      <c r="E237" s="64">
        <f t="shared" si="22"/>
        <v>0</v>
      </c>
      <c r="F237" s="29">
        <v>100</v>
      </c>
      <c r="G237" s="64">
        <f t="shared" si="23"/>
        <v>80</v>
      </c>
      <c r="H237" s="29">
        <f t="shared" si="24"/>
        <v>500</v>
      </c>
      <c r="I237" s="29"/>
    </row>
    <row r="238" spans="1:9" ht="45" customHeight="1" x14ac:dyDescent="0.2">
      <c r="A238" s="19" t="s">
        <v>801</v>
      </c>
      <c r="B238" s="58" t="s">
        <v>800</v>
      </c>
      <c r="C238" s="21">
        <f t="shared" ref="C238:D238" si="27">C239+C242</f>
        <v>2.2000000000000002</v>
      </c>
      <c r="D238" s="21">
        <f t="shared" si="27"/>
        <v>2.2000000000000002</v>
      </c>
      <c r="E238" s="64">
        <f t="shared" si="22"/>
        <v>0</v>
      </c>
      <c r="F238" s="21">
        <f>F239+F242</f>
        <v>2</v>
      </c>
      <c r="G238" s="64">
        <f t="shared" si="23"/>
        <v>-0.20000000000000018</v>
      </c>
      <c r="H238" s="29">
        <f t="shared" si="24"/>
        <v>90.909090909090907</v>
      </c>
      <c r="I238" s="29"/>
    </row>
    <row r="239" spans="1:9" ht="62.45" customHeight="1" x14ac:dyDescent="0.2">
      <c r="A239" s="22" t="s">
        <v>730</v>
      </c>
      <c r="B239" s="60" t="s">
        <v>695</v>
      </c>
      <c r="C239" s="29">
        <f t="shared" ref="C239:D239" si="28">C240+C241</f>
        <v>2.2000000000000002</v>
      </c>
      <c r="D239" s="29">
        <f t="shared" si="28"/>
        <v>2.2000000000000002</v>
      </c>
      <c r="E239" s="64">
        <f t="shared" si="22"/>
        <v>0</v>
      </c>
      <c r="F239" s="29">
        <f>F240+F241</f>
        <v>2</v>
      </c>
      <c r="G239" s="64">
        <f t="shared" si="23"/>
        <v>-0.20000000000000018</v>
      </c>
      <c r="H239" s="29">
        <f t="shared" si="24"/>
        <v>90.909090909090907</v>
      </c>
      <c r="I239" s="29"/>
    </row>
    <row r="240" spans="1:9" ht="85.5" customHeight="1" x14ac:dyDescent="0.2">
      <c r="A240" s="22" t="s">
        <v>783</v>
      </c>
      <c r="B240" s="60" t="s">
        <v>784</v>
      </c>
      <c r="C240" s="29">
        <v>0</v>
      </c>
      <c r="D240" s="29">
        <v>0</v>
      </c>
      <c r="E240" s="64">
        <f t="shared" si="22"/>
        <v>0</v>
      </c>
      <c r="F240" s="29">
        <v>2</v>
      </c>
      <c r="G240" s="64">
        <f t="shared" si="23"/>
        <v>2</v>
      </c>
      <c r="H240" s="29"/>
      <c r="I240" s="29"/>
    </row>
    <row r="241" spans="1:9" ht="63.75" x14ac:dyDescent="0.2">
      <c r="A241" s="22" t="s">
        <v>731</v>
      </c>
      <c r="B241" s="60" t="s">
        <v>696</v>
      </c>
      <c r="C241" s="29">
        <v>2.2000000000000002</v>
      </c>
      <c r="D241" s="29">
        <v>2.2000000000000002</v>
      </c>
      <c r="E241" s="64">
        <f t="shared" si="22"/>
        <v>0</v>
      </c>
      <c r="F241" s="29">
        <v>0</v>
      </c>
      <c r="G241" s="64">
        <f t="shared" si="23"/>
        <v>-2.2000000000000002</v>
      </c>
      <c r="H241" s="29">
        <f t="shared" si="24"/>
        <v>0</v>
      </c>
      <c r="I241" s="29"/>
    </row>
    <row r="242" spans="1:9" ht="38.25" hidden="1" x14ac:dyDescent="0.2">
      <c r="A242" s="22" t="s">
        <v>640</v>
      </c>
      <c r="B242" s="60" t="s">
        <v>639</v>
      </c>
      <c r="C242" s="29">
        <v>0</v>
      </c>
      <c r="D242" s="29">
        <f>D243</f>
        <v>0</v>
      </c>
      <c r="E242" s="64">
        <f t="shared" si="22"/>
        <v>0</v>
      </c>
      <c r="F242" s="29">
        <f>F243</f>
        <v>0</v>
      </c>
      <c r="G242" s="64">
        <f t="shared" si="23"/>
        <v>0</v>
      </c>
      <c r="H242" s="29"/>
      <c r="I242" s="29"/>
    </row>
    <row r="243" spans="1:9" ht="63.75" hidden="1" x14ac:dyDescent="0.2">
      <c r="A243" s="22" t="s">
        <v>655</v>
      </c>
      <c r="B243" s="60" t="s">
        <v>621</v>
      </c>
      <c r="C243" s="29">
        <v>0</v>
      </c>
      <c r="D243" s="29"/>
      <c r="E243" s="64">
        <f t="shared" si="22"/>
        <v>0</v>
      </c>
      <c r="F243" s="29"/>
      <c r="G243" s="64">
        <f t="shared" si="23"/>
        <v>0</v>
      </c>
      <c r="H243" s="29"/>
      <c r="I243" s="29"/>
    </row>
    <row r="244" spans="1:9" ht="43.9" customHeight="1" x14ac:dyDescent="0.2">
      <c r="A244" s="37" t="s">
        <v>555</v>
      </c>
      <c r="B244" s="58" t="s">
        <v>553</v>
      </c>
      <c r="C244" s="21">
        <f>C245</f>
        <v>4.2</v>
      </c>
      <c r="D244" s="21">
        <f>D245</f>
        <v>4.2</v>
      </c>
      <c r="E244" s="64">
        <f t="shared" si="22"/>
        <v>0</v>
      </c>
      <c r="F244" s="21">
        <f>F245</f>
        <v>97.1</v>
      </c>
      <c r="G244" s="64">
        <f t="shared" si="23"/>
        <v>92.899999999999991</v>
      </c>
      <c r="H244" s="21">
        <f t="shared" si="24"/>
        <v>2311.9047619047615</v>
      </c>
      <c r="I244" s="21"/>
    </row>
    <row r="245" spans="1:9" ht="43.9" customHeight="1" x14ac:dyDescent="0.2">
      <c r="A245" s="22" t="s">
        <v>556</v>
      </c>
      <c r="B245" s="60" t="s">
        <v>554</v>
      </c>
      <c r="C245" s="29">
        <v>4.2</v>
      </c>
      <c r="D245" s="29">
        <v>4.2</v>
      </c>
      <c r="E245" s="64">
        <f t="shared" si="22"/>
        <v>0</v>
      </c>
      <c r="F245" s="29">
        <v>97.1</v>
      </c>
      <c r="G245" s="64">
        <f t="shared" si="23"/>
        <v>92.899999999999991</v>
      </c>
      <c r="H245" s="29">
        <f t="shared" si="24"/>
        <v>2311.9047619047615</v>
      </c>
      <c r="I245" s="29"/>
    </row>
    <row r="246" spans="1:9" ht="45" customHeight="1" x14ac:dyDescent="0.2">
      <c r="A246" s="37" t="s">
        <v>511</v>
      </c>
      <c r="B246" s="58" t="s">
        <v>478</v>
      </c>
      <c r="C246" s="21">
        <f>C247</f>
        <v>221.1</v>
      </c>
      <c r="D246" s="21">
        <f t="shared" ref="D246" si="29">D247</f>
        <v>921.1</v>
      </c>
      <c r="E246" s="64">
        <f t="shared" si="22"/>
        <v>700</v>
      </c>
      <c r="F246" s="21">
        <f>F247</f>
        <v>728.2</v>
      </c>
      <c r="G246" s="64">
        <f t="shared" si="23"/>
        <v>-192.89999999999998</v>
      </c>
      <c r="H246" s="21">
        <f t="shared" si="24"/>
        <v>79.057648463793299</v>
      </c>
      <c r="I246" s="21" t="e">
        <f>#REF!</f>
        <v>#REF!</v>
      </c>
    </row>
    <row r="247" spans="1:9" s="33" customFormat="1" ht="57" customHeight="1" x14ac:dyDescent="0.2">
      <c r="A247" s="22" t="s">
        <v>498</v>
      </c>
      <c r="B247" s="60" t="s">
        <v>479</v>
      </c>
      <c r="C247" s="29">
        <f>C254</f>
        <v>221.1</v>
      </c>
      <c r="D247" s="29">
        <f>D249+D254</f>
        <v>921.1</v>
      </c>
      <c r="E247" s="64">
        <f t="shared" si="22"/>
        <v>700</v>
      </c>
      <c r="F247" s="29">
        <f>F249+F254+F250+F251+F252+F253</f>
        <v>728.2</v>
      </c>
      <c r="G247" s="64">
        <f t="shared" si="23"/>
        <v>-192.89999999999998</v>
      </c>
      <c r="H247" s="29">
        <f t="shared" si="24"/>
        <v>79.057648463793299</v>
      </c>
      <c r="I247" s="29">
        <v>0</v>
      </c>
    </row>
    <row r="248" spans="1:9" s="33" customFormat="1" ht="76.5" hidden="1" x14ac:dyDescent="0.2">
      <c r="A248" s="22" t="s">
        <v>624</v>
      </c>
      <c r="B248" s="60" t="s">
        <v>622</v>
      </c>
      <c r="C248" s="29"/>
      <c r="D248" s="29"/>
      <c r="E248" s="64">
        <f t="shared" si="22"/>
        <v>0</v>
      </c>
      <c r="F248" s="29">
        <v>0</v>
      </c>
      <c r="G248" s="64">
        <f t="shared" si="23"/>
        <v>0</v>
      </c>
      <c r="H248" s="29" t="e">
        <f t="shared" si="24"/>
        <v>#DIV/0!</v>
      </c>
      <c r="I248" s="29"/>
    </row>
    <row r="249" spans="1:9" s="33" customFormat="1" ht="80.25" customHeight="1" x14ac:dyDescent="0.2">
      <c r="A249" s="22" t="s">
        <v>661</v>
      </c>
      <c r="B249" s="60" t="s">
        <v>660</v>
      </c>
      <c r="C249" s="29">
        <v>0</v>
      </c>
      <c r="D249" s="29">
        <v>0</v>
      </c>
      <c r="E249" s="64">
        <f t="shared" si="22"/>
        <v>0</v>
      </c>
      <c r="F249" s="29">
        <v>0.5</v>
      </c>
      <c r="G249" s="64">
        <f t="shared" si="23"/>
        <v>0.5</v>
      </c>
      <c r="H249" s="29"/>
      <c r="I249" s="29"/>
    </row>
    <row r="250" spans="1:9" s="33" customFormat="1" ht="79.5" customHeight="1" x14ac:dyDescent="0.2">
      <c r="A250" s="22" t="s">
        <v>733</v>
      </c>
      <c r="B250" s="60" t="s">
        <v>732</v>
      </c>
      <c r="C250" s="29">
        <v>0</v>
      </c>
      <c r="D250" s="29">
        <v>0</v>
      </c>
      <c r="E250" s="64">
        <f t="shared" si="22"/>
        <v>0</v>
      </c>
      <c r="F250" s="29">
        <v>0.1</v>
      </c>
      <c r="G250" s="64">
        <f t="shared" si="23"/>
        <v>0.1</v>
      </c>
      <c r="H250" s="29"/>
      <c r="I250" s="29"/>
    </row>
    <row r="251" spans="1:9" s="33" customFormat="1" ht="73.900000000000006" hidden="1" customHeight="1" x14ac:dyDescent="0.2">
      <c r="A251" s="22" t="s">
        <v>803</v>
      </c>
      <c r="B251" s="60" t="s">
        <v>802</v>
      </c>
      <c r="C251" s="29">
        <v>0</v>
      </c>
      <c r="D251" s="29">
        <v>0</v>
      </c>
      <c r="E251" s="64">
        <f t="shared" si="22"/>
        <v>0</v>
      </c>
      <c r="F251" s="29">
        <v>0</v>
      </c>
      <c r="G251" s="64">
        <f t="shared" si="23"/>
        <v>0</v>
      </c>
      <c r="H251" s="29"/>
      <c r="I251" s="29"/>
    </row>
    <row r="252" spans="1:9" s="33" customFormat="1" ht="82.5" customHeight="1" x14ac:dyDescent="0.2">
      <c r="A252" s="22" t="s">
        <v>867</v>
      </c>
      <c r="B252" s="60" t="s">
        <v>868</v>
      </c>
      <c r="C252" s="29">
        <v>0</v>
      </c>
      <c r="D252" s="29">
        <v>0</v>
      </c>
      <c r="E252" s="64">
        <f t="shared" ref="E252:E253" si="30">D252-C252</f>
        <v>0</v>
      </c>
      <c r="F252" s="29">
        <v>10</v>
      </c>
      <c r="G252" s="64">
        <f t="shared" ref="G252:G253" si="31">F252-D252</f>
        <v>10</v>
      </c>
      <c r="H252" s="29"/>
      <c r="I252" s="29"/>
    </row>
    <row r="253" spans="1:9" s="33" customFormat="1" ht="81.75" customHeight="1" x14ac:dyDescent="0.2">
      <c r="A253" s="22" t="s">
        <v>870</v>
      </c>
      <c r="B253" s="60" t="s">
        <v>869</v>
      </c>
      <c r="C253" s="29">
        <v>0</v>
      </c>
      <c r="D253" s="29">
        <v>0</v>
      </c>
      <c r="E253" s="64">
        <f t="shared" si="30"/>
        <v>0</v>
      </c>
      <c r="F253" s="29">
        <v>15</v>
      </c>
      <c r="G253" s="64">
        <f t="shared" si="31"/>
        <v>15</v>
      </c>
      <c r="H253" s="29"/>
      <c r="I253" s="29"/>
    </row>
    <row r="254" spans="1:9" s="33" customFormat="1" ht="45" customHeight="1" x14ac:dyDescent="0.2">
      <c r="A254" s="22" t="s">
        <v>625</v>
      </c>
      <c r="B254" s="60" t="s">
        <v>623</v>
      </c>
      <c r="C254" s="29">
        <v>221.1</v>
      </c>
      <c r="D254" s="29">
        <v>921.1</v>
      </c>
      <c r="E254" s="64">
        <f t="shared" si="22"/>
        <v>700</v>
      </c>
      <c r="F254" s="29">
        <v>702.6</v>
      </c>
      <c r="G254" s="64">
        <f t="shared" si="23"/>
        <v>-218.5</v>
      </c>
      <c r="H254" s="29">
        <f t="shared" si="24"/>
        <v>76.278362827054607</v>
      </c>
      <c r="I254" s="29"/>
    </row>
    <row r="255" spans="1:9" s="33" customFormat="1" ht="43.9" customHeight="1" x14ac:dyDescent="0.2">
      <c r="A255" s="37" t="s">
        <v>559</v>
      </c>
      <c r="B255" s="58" t="s">
        <v>557</v>
      </c>
      <c r="C255" s="21">
        <f>C256</f>
        <v>19.2</v>
      </c>
      <c r="D255" s="21">
        <f>D256</f>
        <v>19.2</v>
      </c>
      <c r="E255" s="64">
        <f t="shared" si="22"/>
        <v>0</v>
      </c>
      <c r="F255" s="21">
        <f>F256</f>
        <v>16.8</v>
      </c>
      <c r="G255" s="64">
        <f t="shared" si="23"/>
        <v>-2.3999999999999986</v>
      </c>
      <c r="H255" s="21">
        <f t="shared" si="24"/>
        <v>87.500000000000014</v>
      </c>
      <c r="I255" s="21"/>
    </row>
    <row r="256" spans="1:9" s="33" customFormat="1" ht="69.599999999999994" customHeight="1" x14ac:dyDescent="0.2">
      <c r="A256" s="22" t="s">
        <v>592</v>
      </c>
      <c r="B256" s="60" t="s">
        <v>591</v>
      </c>
      <c r="C256" s="21">
        <f>C257+C258+C259+C260</f>
        <v>19.2</v>
      </c>
      <c r="D256" s="21">
        <f>D257+D258+D259+D260</f>
        <v>19.2</v>
      </c>
      <c r="E256" s="64">
        <f t="shared" si="22"/>
        <v>0</v>
      </c>
      <c r="F256" s="29">
        <v>16.8</v>
      </c>
      <c r="G256" s="64">
        <f t="shared" si="23"/>
        <v>-2.3999999999999986</v>
      </c>
      <c r="H256" s="29">
        <f t="shared" si="24"/>
        <v>87.500000000000014</v>
      </c>
      <c r="I256" s="21"/>
    </row>
    <row r="257" spans="1:9" s="33" customFormat="1" ht="84" customHeight="1" x14ac:dyDescent="0.2">
      <c r="A257" s="22" t="s">
        <v>627</v>
      </c>
      <c r="B257" s="60" t="s">
        <v>626</v>
      </c>
      <c r="C257" s="29">
        <v>3</v>
      </c>
      <c r="D257" s="29">
        <v>3</v>
      </c>
      <c r="E257" s="64">
        <f t="shared" si="22"/>
        <v>0</v>
      </c>
      <c r="F257" s="29">
        <v>2.5</v>
      </c>
      <c r="G257" s="64">
        <f t="shared" si="23"/>
        <v>-0.5</v>
      </c>
      <c r="H257" s="29">
        <f t="shared" si="24"/>
        <v>83.333333333333343</v>
      </c>
      <c r="I257" s="21"/>
    </row>
    <row r="258" spans="1:9" s="33" customFormat="1" ht="93" customHeight="1" x14ac:dyDescent="0.2">
      <c r="A258" s="22" t="s">
        <v>629</v>
      </c>
      <c r="B258" s="60" t="s">
        <v>628</v>
      </c>
      <c r="C258" s="29">
        <v>11</v>
      </c>
      <c r="D258" s="29">
        <v>11</v>
      </c>
      <c r="E258" s="64">
        <f t="shared" si="22"/>
        <v>0</v>
      </c>
      <c r="F258" s="29">
        <v>12</v>
      </c>
      <c r="G258" s="64">
        <f t="shared" si="23"/>
        <v>1</v>
      </c>
      <c r="H258" s="29">
        <f t="shared" si="24"/>
        <v>109.09090909090908</v>
      </c>
      <c r="I258" s="21"/>
    </row>
    <row r="259" spans="1:9" s="33" customFormat="1" ht="127.5" hidden="1" x14ac:dyDescent="0.2">
      <c r="A259" s="22" t="s">
        <v>654</v>
      </c>
      <c r="B259" s="60" t="s">
        <v>630</v>
      </c>
      <c r="C259" s="21"/>
      <c r="D259" s="21"/>
      <c r="E259" s="64">
        <f t="shared" si="22"/>
        <v>0</v>
      </c>
      <c r="F259" s="29">
        <v>0</v>
      </c>
      <c r="G259" s="64">
        <f t="shared" si="23"/>
        <v>0</v>
      </c>
      <c r="H259" s="29" t="e">
        <f t="shared" si="24"/>
        <v>#DIV/0!</v>
      </c>
      <c r="I259" s="21"/>
    </row>
    <row r="260" spans="1:9" s="33" customFormat="1" ht="81" customHeight="1" x14ac:dyDescent="0.2">
      <c r="A260" s="22" t="s">
        <v>560</v>
      </c>
      <c r="B260" s="60" t="s">
        <v>558</v>
      </c>
      <c r="C260" s="29">
        <v>5.2</v>
      </c>
      <c r="D260" s="29">
        <v>5.2</v>
      </c>
      <c r="E260" s="64">
        <f t="shared" si="22"/>
        <v>0</v>
      </c>
      <c r="F260" s="29">
        <v>2.4</v>
      </c>
      <c r="G260" s="64">
        <f t="shared" si="23"/>
        <v>-2.8000000000000003</v>
      </c>
      <c r="H260" s="29">
        <f t="shared" si="24"/>
        <v>46.153846153846153</v>
      </c>
      <c r="I260" s="29"/>
    </row>
    <row r="261" spans="1:9" s="33" customFormat="1" ht="38.25" hidden="1" x14ac:dyDescent="0.2">
      <c r="A261" s="22" t="s">
        <v>664</v>
      </c>
      <c r="B261" s="60" t="s">
        <v>662</v>
      </c>
      <c r="C261" s="29">
        <v>0</v>
      </c>
      <c r="D261" s="29">
        <f>D262</f>
        <v>0</v>
      </c>
      <c r="E261" s="64">
        <f t="shared" si="22"/>
        <v>0</v>
      </c>
      <c r="F261" s="29">
        <f>F262</f>
        <v>0</v>
      </c>
      <c r="G261" s="64">
        <f t="shared" si="23"/>
        <v>0</v>
      </c>
      <c r="H261" s="29" t="e">
        <f t="shared" si="24"/>
        <v>#DIV/0!</v>
      </c>
      <c r="I261" s="29"/>
    </row>
    <row r="262" spans="1:9" s="33" customFormat="1" ht="51" hidden="1" x14ac:dyDescent="0.2">
      <c r="A262" s="22" t="s">
        <v>665</v>
      </c>
      <c r="B262" s="60" t="s">
        <v>663</v>
      </c>
      <c r="C262" s="29">
        <v>0</v>
      </c>
      <c r="D262" s="29"/>
      <c r="E262" s="64">
        <f t="shared" si="22"/>
        <v>0</v>
      </c>
      <c r="F262" s="29"/>
      <c r="G262" s="64">
        <f t="shared" si="23"/>
        <v>0</v>
      </c>
      <c r="H262" s="29" t="e">
        <f t="shared" si="24"/>
        <v>#DIV/0!</v>
      </c>
      <c r="I262" s="29"/>
    </row>
    <row r="263" spans="1:9" s="33" customFormat="1" ht="42.6" customHeight="1" x14ac:dyDescent="0.2">
      <c r="A263" s="22" t="s">
        <v>653</v>
      </c>
      <c r="B263" s="60" t="s">
        <v>631</v>
      </c>
      <c r="C263" s="29">
        <f>C264</f>
        <v>1.7</v>
      </c>
      <c r="D263" s="29">
        <f>D264</f>
        <v>1.7</v>
      </c>
      <c r="E263" s="64">
        <f t="shared" si="22"/>
        <v>0</v>
      </c>
      <c r="F263" s="29">
        <f>F264</f>
        <v>8.6</v>
      </c>
      <c r="G263" s="64">
        <f t="shared" si="23"/>
        <v>6.8999999999999995</v>
      </c>
      <c r="H263" s="29">
        <f t="shared" si="24"/>
        <v>505.88235294117646</v>
      </c>
      <c r="I263" s="29"/>
    </row>
    <row r="264" spans="1:9" s="33" customFormat="1" ht="53.25" customHeight="1" x14ac:dyDescent="0.2">
      <c r="A264" s="22" t="s">
        <v>652</v>
      </c>
      <c r="B264" s="60" t="s">
        <v>632</v>
      </c>
      <c r="C264" s="29">
        <f>C267</f>
        <v>1.7</v>
      </c>
      <c r="D264" s="29">
        <f>SUM(D265:D267)</f>
        <v>1.7</v>
      </c>
      <c r="E264" s="64">
        <f t="shared" si="22"/>
        <v>0</v>
      </c>
      <c r="F264" s="29">
        <f>SUM(F265:F267)</f>
        <v>8.6</v>
      </c>
      <c r="G264" s="64">
        <f t="shared" si="23"/>
        <v>6.8999999999999995</v>
      </c>
      <c r="H264" s="29">
        <f t="shared" si="24"/>
        <v>505.88235294117646</v>
      </c>
      <c r="I264" s="29"/>
    </row>
    <row r="265" spans="1:9" s="33" customFormat="1" ht="83.25" customHeight="1" x14ac:dyDescent="0.2">
      <c r="A265" s="22" t="s">
        <v>651</v>
      </c>
      <c r="B265" s="60" t="s">
        <v>633</v>
      </c>
      <c r="C265" s="29">
        <v>0</v>
      </c>
      <c r="D265" s="29">
        <v>0</v>
      </c>
      <c r="E265" s="64">
        <f t="shared" si="22"/>
        <v>0</v>
      </c>
      <c r="F265" s="29">
        <v>1</v>
      </c>
      <c r="G265" s="64">
        <f t="shared" si="23"/>
        <v>1</v>
      </c>
      <c r="H265" s="29"/>
      <c r="I265" s="29"/>
    </row>
    <row r="266" spans="1:9" s="33" customFormat="1" ht="96" customHeight="1" x14ac:dyDescent="0.2">
      <c r="A266" s="22" t="s">
        <v>650</v>
      </c>
      <c r="B266" s="60" t="s">
        <v>634</v>
      </c>
      <c r="C266" s="29">
        <v>0</v>
      </c>
      <c r="D266" s="29">
        <v>0</v>
      </c>
      <c r="E266" s="64">
        <f t="shared" si="22"/>
        <v>0</v>
      </c>
      <c r="F266" s="29">
        <v>5.0999999999999996</v>
      </c>
      <c r="G266" s="64">
        <f t="shared" si="23"/>
        <v>5.0999999999999996</v>
      </c>
      <c r="H266" s="29"/>
      <c r="I266" s="29"/>
    </row>
    <row r="267" spans="1:9" s="33" customFormat="1" ht="45" customHeight="1" x14ac:dyDescent="0.2">
      <c r="A267" s="22" t="s">
        <v>667</v>
      </c>
      <c r="B267" s="60" t="s">
        <v>666</v>
      </c>
      <c r="C267" s="29">
        <v>1.7</v>
      </c>
      <c r="D267" s="29">
        <v>1.7</v>
      </c>
      <c r="E267" s="64">
        <f t="shared" si="22"/>
        <v>0</v>
      </c>
      <c r="F267" s="29">
        <v>2.5</v>
      </c>
      <c r="G267" s="64">
        <f t="shared" si="23"/>
        <v>0.8</v>
      </c>
      <c r="H267" s="29">
        <f t="shared" si="24"/>
        <v>147.05882352941177</v>
      </c>
      <c r="I267" s="29"/>
    </row>
    <row r="268" spans="1:9" s="33" customFormat="1" ht="63.75" hidden="1" x14ac:dyDescent="0.2">
      <c r="A268" s="37" t="s">
        <v>499</v>
      </c>
      <c r="B268" s="58" t="s">
        <v>480</v>
      </c>
      <c r="C268" s="21">
        <f>C269</f>
        <v>0</v>
      </c>
      <c r="D268" s="21">
        <f>D269</f>
        <v>0</v>
      </c>
      <c r="E268" s="64">
        <f t="shared" si="22"/>
        <v>0</v>
      </c>
      <c r="F268" s="21">
        <f>F269</f>
        <v>0</v>
      </c>
      <c r="G268" s="64">
        <f t="shared" si="23"/>
        <v>0</v>
      </c>
      <c r="H268" s="21" t="e">
        <f t="shared" si="24"/>
        <v>#DIV/0!</v>
      </c>
      <c r="I268" s="21">
        <f>I270</f>
        <v>0</v>
      </c>
    </row>
    <row r="269" spans="1:9" s="30" customFormat="1" ht="76.5" hidden="1" x14ac:dyDescent="0.2">
      <c r="A269" s="22" t="s">
        <v>512</v>
      </c>
      <c r="B269" s="60" t="s">
        <v>481</v>
      </c>
      <c r="C269" s="29">
        <v>0</v>
      </c>
      <c r="D269" s="29">
        <v>0</v>
      </c>
      <c r="E269" s="64">
        <f t="shared" si="22"/>
        <v>0</v>
      </c>
      <c r="F269" s="29">
        <v>0</v>
      </c>
      <c r="G269" s="64">
        <f t="shared" si="23"/>
        <v>0</v>
      </c>
      <c r="H269" s="21" t="e">
        <f t="shared" si="24"/>
        <v>#DIV/0!</v>
      </c>
      <c r="I269" s="29" t="e">
        <f>#REF!</f>
        <v>#REF!</v>
      </c>
    </row>
    <row r="270" spans="1:9" s="30" customFormat="1" ht="46.9" customHeight="1" x14ac:dyDescent="0.2">
      <c r="A270" s="37" t="s">
        <v>500</v>
      </c>
      <c r="B270" s="58" t="s">
        <v>482</v>
      </c>
      <c r="C270" s="21">
        <f>C271+C281</f>
        <v>179.7</v>
      </c>
      <c r="D270" s="21">
        <f>D271+D281</f>
        <v>279.7</v>
      </c>
      <c r="E270" s="64">
        <f t="shared" si="22"/>
        <v>100</v>
      </c>
      <c r="F270" s="21">
        <f>F271+F281</f>
        <v>203.1</v>
      </c>
      <c r="G270" s="64">
        <f t="shared" si="23"/>
        <v>-76.599999999999994</v>
      </c>
      <c r="H270" s="21">
        <f t="shared" si="24"/>
        <v>72.61351447979979</v>
      </c>
      <c r="I270" s="21"/>
    </row>
    <row r="271" spans="1:9" s="33" customFormat="1" ht="55.9" customHeight="1" x14ac:dyDescent="0.2">
      <c r="A271" s="22" t="s">
        <v>501</v>
      </c>
      <c r="B271" s="60" t="s">
        <v>483</v>
      </c>
      <c r="C271" s="29">
        <f>C272+C273+C275+C280</f>
        <v>146.9</v>
      </c>
      <c r="D271" s="29">
        <f>SUM(D272:D280)</f>
        <v>246.9</v>
      </c>
      <c r="E271" s="64">
        <f t="shared" si="22"/>
        <v>100</v>
      </c>
      <c r="F271" s="29">
        <f>F272+F275+F273+F279+F280+F277+F276+F278+F274</f>
        <v>174.7</v>
      </c>
      <c r="G271" s="64">
        <f t="shared" si="23"/>
        <v>-72.200000000000017</v>
      </c>
      <c r="H271" s="29">
        <f t="shared" si="24"/>
        <v>70.757391656541103</v>
      </c>
      <c r="I271" s="29">
        <f>I282</f>
        <v>0</v>
      </c>
    </row>
    <row r="272" spans="1:9" s="33" customFormat="1" ht="114" customHeight="1" x14ac:dyDescent="0.2">
      <c r="A272" s="22" t="s">
        <v>595</v>
      </c>
      <c r="B272" s="60" t="s">
        <v>593</v>
      </c>
      <c r="C272" s="29">
        <v>74.3</v>
      </c>
      <c r="D272" s="29">
        <v>74.3</v>
      </c>
      <c r="E272" s="64">
        <f t="shared" si="22"/>
        <v>0</v>
      </c>
      <c r="F272" s="29">
        <v>21.8</v>
      </c>
      <c r="G272" s="64">
        <f t="shared" si="23"/>
        <v>-52.5</v>
      </c>
      <c r="H272" s="29">
        <f t="shared" si="24"/>
        <v>29.340511440107676</v>
      </c>
      <c r="I272" s="29"/>
    </row>
    <row r="273" spans="1:9" s="33" customFormat="1" ht="55.9" customHeight="1" x14ac:dyDescent="0.2">
      <c r="A273" s="22" t="s">
        <v>649</v>
      </c>
      <c r="B273" s="60" t="s">
        <v>635</v>
      </c>
      <c r="C273" s="29">
        <v>30.6</v>
      </c>
      <c r="D273" s="29">
        <v>30.6</v>
      </c>
      <c r="E273" s="64">
        <f t="shared" si="22"/>
        <v>0</v>
      </c>
      <c r="F273" s="29">
        <v>9.3000000000000007</v>
      </c>
      <c r="G273" s="64">
        <f t="shared" si="23"/>
        <v>-21.3</v>
      </c>
      <c r="H273" s="29">
        <f t="shared" si="24"/>
        <v>30.3921568627451</v>
      </c>
      <c r="I273" s="29"/>
    </row>
    <row r="274" spans="1:9" s="33" customFormat="1" ht="81" customHeight="1" x14ac:dyDescent="0.2">
      <c r="A274" s="22" t="s">
        <v>832</v>
      </c>
      <c r="B274" s="60" t="s">
        <v>831</v>
      </c>
      <c r="C274" s="29">
        <v>0</v>
      </c>
      <c r="D274" s="29">
        <v>0</v>
      </c>
      <c r="E274" s="64">
        <f t="shared" si="22"/>
        <v>0</v>
      </c>
      <c r="F274" s="29">
        <v>2</v>
      </c>
      <c r="G274" s="64">
        <f t="shared" si="23"/>
        <v>2</v>
      </c>
      <c r="H274" s="29"/>
      <c r="I274" s="29"/>
    </row>
    <row r="275" spans="1:9" s="33" customFormat="1" ht="58.15" customHeight="1" x14ac:dyDescent="0.2">
      <c r="A275" s="22" t="s">
        <v>596</v>
      </c>
      <c r="B275" s="60" t="s">
        <v>594</v>
      </c>
      <c r="C275" s="29">
        <v>9</v>
      </c>
      <c r="D275" s="29">
        <v>9</v>
      </c>
      <c r="E275" s="64">
        <f t="shared" si="22"/>
        <v>0</v>
      </c>
      <c r="F275" s="29">
        <v>11.4</v>
      </c>
      <c r="G275" s="64">
        <f t="shared" si="23"/>
        <v>2.4000000000000004</v>
      </c>
      <c r="H275" s="29">
        <f t="shared" si="24"/>
        <v>126.66666666666666</v>
      </c>
      <c r="I275" s="29"/>
    </row>
    <row r="276" spans="1:9" s="33" customFormat="1" ht="66.75" customHeight="1" x14ac:dyDescent="0.2">
      <c r="A276" s="22" t="s">
        <v>735</v>
      </c>
      <c r="B276" s="60" t="s">
        <v>734</v>
      </c>
      <c r="C276" s="29">
        <v>0</v>
      </c>
      <c r="D276" s="29">
        <v>50</v>
      </c>
      <c r="E276" s="64">
        <f t="shared" si="22"/>
        <v>50</v>
      </c>
      <c r="F276" s="29">
        <v>50</v>
      </c>
      <c r="G276" s="64">
        <f t="shared" si="23"/>
        <v>0</v>
      </c>
      <c r="H276" s="29">
        <f t="shared" si="24"/>
        <v>100</v>
      </c>
      <c r="I276" s="29"/>
    </row>
    <row r="277" spans="1:9" s="33" customFormat="1" ht="55.9" hidden="1" customHeight="1" x14ac:dyDescent="0.2">
      <c r="A277" s="22" t="s">
        <v>669</v>
      </c>
      <c r="B277" s="60" t="s">
        <v>668</v>
      </c>
      <c r="C277" s="29"/>
      <c r="D277" s="29"/>
      <c r="E277" s="64">
        <f t="shared" ref="E277:E340" si="32">D277-C277</f>
        <v>0</v>
      </c>
      <c r="F277" s="29"/>
      <c r="G277" s="64">
        <f t="shared" ref="G277:G340" si="33">F277-D277</f>
        <v>0</v>
      </c>
      <c r="H277" s="29" t="e">
        <f t="shared" si="24"/>
        <v>#DIV/0!</v>
      </c>
      <c r="I277" s="29"/>
    </row>
    <row r="278" spans="1:9" s="33" customFormat="1" ht="71.45" customHeight="1" x14ac:dyDescent="0.2">
      <c r="A278" s="22" t="s">
        <v>775</v>
      </c>
      <c r="B278" s="60" t="s">
        <v>774</v>
      </c>
      <c r="C278" s="29">
        <v>0</v>
      </c>
      <c r="D278" s="29">
        <v>50</v>
      </c>
      <c r="E278" s="64">
        <f t="shared" si="32"/>
        <v>50</v>
      </c>
      <c r="F278" s="29">
        <v>45</v>
      </c>
      <c r="G278" s="64">
        <f t="shared" si="33"/>
        <v>-5</v>
      </c>
      <c r="H278" s="29">
        <f t="shared" si="24"/>
        <v>90</v>
      </c>
      <c r="I278" s="29"/>
    </row>
    <row r="279" spans="1:9" s="33" customFormat="1" ht="99" customHeight="1" x14ac:dyDescent="0.2">
      <c r="A279" s="22" t="s">
        <v>648</v>
      </c>
      <c r="B279" s="60" t="s">
        <v>636</v>
      </c>
      <c r="C279" s="29">
        <v>0</v>
      </c>
      <c r="D279" s="29">
        <v>0</v>
      </c>
      <c r="E279" s="64">
        <f t="shared" si="32"/>
        <v>0</v>
      </c>
      <c r="F279" s="29">
        <v>10</v>
      </c>
      <c r="G279" s="64">
        <f t="shared" si="33"/>
        <v>10</v>
      </c>
      <c r="H279" s="29"/>
      <c r="I279" s="29"/>
    </row>
    <row r="280" spans="1:9" s="33" customFormat="1" ht="55.9" customHeight="1" x14ac:dyDescent="0.2">
      <c r="A280" s="22" t="s">
        <v>647</v>
      </c>
      <c r="B280" s="60" t="s">
        <v>637</v>
      </c>
      <c r="C280" s="29">
        <v>33</v>
      </c>
      <c r="D280" s="29">
        <v>33</v>
      </c>
      <c r="E280" s="64">
        <f t="shared" si="32"/>
        <v>0</v>
      </c>
      <c r="F280" s="29">
        <v>25.2</v>
      </c>
      <c r="G280" s="64">
        <f t="shared" si="33"/>
        <v>-7.8000000000000007</v>
      </c>
      <c r="H280" s="29">
        <f t="shared" si="24"/>
        <v>76.363636363636374</v>
      </c>
      <c r="I280" s="29"/>
    </row>
    <row r="281" spans="1:9" s="33" customFormat="1" ht="49.15" customHeight="1" x14ac:dyDescent="0.2">
      <c r="A281" s="22" t="s">
        <v>524</v>
      </c>
      <c r="B281" s="60" t="s">
        <v>523</v>
      </c>
      <c r="C281" s="29">
        <v>32.799999999999997</v>
      </c>
      <c r="D281" s="29">
        <v>32.799999999999997</v>
      </c>
      <c r="E281" s="64">
        <f t="shared" si="32"/>
        <v>0</v>
      </c>
      <c r="F281" s="29">
        <v>28.4</v>
      </c>
      <c r="G281" s="64">
        <f t="shared" si="33"/>
        <v>-4.3999999999999986</v>
      </c>
      <c r="H281" s="29">
        <f t="shared" si="24"/>
        <v>86.58536585365853</v>
      </c>
      <c r="I281" s="29"/>
    </row>
    <row r="282" spans="1:9" ht="45" customHeight="1" x14ac:dyDescent="0.2">
      <c r="A282" s="37" t="s">
        <v>502</v>
      </c>
      <c r="B282" s="58" t="s">
        <v>484</v>
      </c>
      <c r="C282" s="21">
        <f>C283</f>
        <v>1284</v>
      </c>
      <c r="D282" s="21">
        <f t="shared" ref="D282:F282" si="34">D283</f>
        <v>1384</v>
      </c>
      <c r="E282" s="64">
        <f t="shared" si="32"/>
        <v>100</v>
      </c>
      <c r="F282" s="21">
        <f t="shared" si="34"/>
        <v>1195.6000000000001</v>
      </c>
      <c r="G282" s="64">
        <f t="shared" si="33"/>
        <v>-188.39999999999986</v>
      </c>
      <c r="H282" s="21">
        <f t="shared" si="24"/>
        <v>86.387283236994222</v>
      </c>
      <c r="I282" s="21"/>
    </row>
    <row r="283" spans="1:9" ht="56.25" customHeight="1" x14ac:dyDescent="0.2">
      <c r="A283" s="22" t="s">
        <v>503</v>
      </c>
      <c r="B283" s="60" t="s">
        <v>485</v>
      </c>
      <c r="C283" s="29">
        <f>C289+C290+C288</f>
        <v>1284</v>
      </c>
      <c r="D283" s="29">
        <f>D289+D290+D284+D288</f>
        <v>1384</v>
      </c>
      <c r="E283" s="64">
        <f t="shared" si="32"/>
        <v>100</v>
      </c>
      <c r="F283" s="29">
        <f>F289+F290+F284+F288+F285+F286+F287</f>
        <v>1195.6000000000001</v>
      </c>
      <c r="G283" s="64">
        <f t="shared" si="33"/>
        <v>-188.39999999999986</v>
      </c>
      <c r="H283" s="29">
        <f t="shared" si="24"/>
        <v>86.387283236994222</v>
      </c>
      <c r="I283" s="29"/>
    </row>
    <row r="284" spans="1:9" ht="70.900000000000006" hidden="1" customHeight="1" x14ac:dyDescent="0.2">
      <c r="A284" s="22" t="s">
        <v>646</v>
      </c>
      <c r="B284" s="60" t="s">
        <v>638</v>
      </c>
      <c r="C284" s="29"/>
      <c r="D284" s="29">
        <v>0</v>
      </c>
      <c r="E284" s="64">
        <f t="shared" si="32"/>
        <v>0</v>
      </c>
      <c r="F284" s="29">
        <v>0</v>
      </c>
      <c r="G284" s="64">
        <f t="shared" si="33"/>
        <v>0</v>
      </c>
      <c r="H284" s="29" t="e">
        <f t="shared" si="24"/>
        <v>#DIV/0!</v>
      </c>
      <c r="I284" s="29"/>
    </row>
    <row r="285" spans="1:9" ht="70.900000000000006" customHeight="1" x14ac:dyDescent="0.2">
      <c r="A285" s="22" t="s">
        <v>738</v>
      </c>
      <c r="B285" s="60" t="s">
        <v>737</v>
      </c>
      <c r="C285" s="29">
        <v>0</v>
      </c>
      <c r="D285" s="29">
        <v>0</v>
      </c>
      <c r="E285" s="64">
        <f t="shared" si="32"/>
        <v>0</v>
      </c>
      <c r="F285" s="29">
        <v>82.5</v>
      </c>
      <c r="G285" s="64">
        <f t="shared" si="33"/>
        <v>82.5</v>
      </c>
      <c r="H285" s="29"/>
      <c r="I285" s="29"/>
    </row>
    <row r="286" spans="1:9" ht="153" customHeight="1" x14ac:dyDescent="0.2">
      <c r="A286" s="22" t="s">
        <v>740</v>
      </c>
      <c r="B286" s="60" t="s">
        <v>739</v>
      </c>
      <c r="C286" s="29">
        <v>0</v>
      </c>
      <c r="D286" s="29">
        <v>0</v>
      </c>
      <c r="E286" s="64">
        <f t="shared" si="32"/>
        <v>0</v>
      </c>
      <c r="F286" s="29">
        <v>8</v>
      </c>
      <c r="G286" s="64">
        <f t="shared" si="33"/>
        <v>8</v>
      </c>
      <c r="H286" s="29"/>
      <c r="I286" s="29"/>
    </row>
    <row r="287" spans="1:9" ht="81.599999999999994" customHeight="1" x14ac:dyDescent="0.2">
      <c r="A287" s="22" t="s">
        <v>742</v>
      </c>
      <c r="B287" s="60" t="s">
        <v>741</v>
      </c>
      <c r="C287" s="29">
        <v>0</v>
      </c>
      <c r="D287" s="29">
        <v>0</v>
      </c>
      <c r="E287" s="64">
        <f t="shared" si="32"/>
        <v>0</v>
      </c>
      <c r="F287" s="29">
        <v>40</v>
      </c>
      <c r="G287" s="64">
        <f t="shared" si="33"/>
        <v>40</v>
      </c>
      <c r="H287" s="29"/>
      <c r="I287" s="29"/>
    </row>
    <row r="288" spans="1:9" ht="96" customHeight="1" x14ac:dyDescent="0.2">
      <c r="A288" s="22" t="s">
        <v>736</v>
      </c>
      <c r="B288" s="60" t="s">
        <v>697</v>
      </c>
      <c r="C288" s="29">
        <v>11</v>
      </c>
      <c r="D288" s="29">
        <v>11</v>
      </c>
      <c r="E288" s="64">
        <f t="shared" si="32"/>
        <v>0</v>
      </c>
      <c r="F288" s="29">
        <v>8.1999999999999993</v>
      </c>
      <c r="G288" s="64">
        <f t="shared" si="33"/>
        <v>-2.8000000000000007</v>
      </c>
      <c r="H288" s="29">
        <f t="shared" si="24"/>
        <v>74.545454545454533</v>
      </c>
      <c r="I288" s="29"/>
    </row>
    <row r="289" spans="1:9" ht="69.599999999999994" customHeight="1" x14ac:dyDescent="0.2">
      <c r="A289" s="22" t="s">
        <v>599</v>
      </c>
      <c r="B289" s="60" t="s">
        <v>597</v>
      </c>
      <c r="C289" s="29">
        <v>60.2</v>
      </c>
      <c r="D289" s="29">
        <v>60.2</v>
      </c>
      <c r="E289" s="64">
        <f t="shared" si="32"/>
        <v>0</v>
      </c>
      <c r="F289" s="29">
        <v>54.4</v>
      </c>
      <c r="G289" s="64">
        <f t="shared" si="33"/>
        <v>-5.8000000000000043</v>
      </c>
      <c r="H289" s="29">
        <f t="shared" si="24"/>
        <v>90.365448504983377</v>
      </c>
      <c r="I289" s="29"/>
    </row>
    <row r="290" spans="1:9" ht="57.6" customHeight="1" x14ac:dyDescent="0.2">
      <c r="A290" s="22" t="s">
        <v>600</v>
      </c>
      <c r="B290" s="60" t="s">
        <v>598</v>
      </c>
      <c r="C290" s="29">
        <v>1212.8</v>
      </c>
      <c r="D290" s="29">
        <v>1312.8</v>
      </c>
      <c r="E290" s="64">
        <f t="shared" si="32"/>
        <v>100</v>
      </c>
      <c r="F290" s="29">
        <v>1002.5</v>
      </c>
      <c r="G290" s="64">
        <f t="shared" si="33"/>
        <v>-310.29999999999995</v>
      </c>
      <c r="H290" s="29">
        <f t="shared" si="24"/>
        <v>76.363497867154166</v>
      </c>
      <c r="I290" s="29"/>
    </row>
    <row r="291" spans="1:9" ht="75" customHeight="1" x14ac:dyDescent="0.2">
      <c r="A291" s="19" t="s">
        <v>676</v>
      </c>
      <c r="B291" s="58" t="s">
        <v>674</v>
      </c>
      <c r="C291" s="21">
        <f>C292</f>
        <v>251.5</v>
      </c>
      <c r="D291" s="21">
        <f>D292</f>
        <v>651.5</v>
      </c>
      <c r="E291" s="64">
        <f t="shared" si="32"/>
        <v>400</v>
      </c>
      <c r="F291" s="21">
        <f>F292</f>
        <v>525.4</v>
      </c>
      <c r="G291" s="64">
        <f t="shared" si="33"/>
        <v>-126.10000000000002</v>
      </c>
      <c r="H291" s="21">
        <f t="shared" si="24"/>
        <v>80.644666155026854</v>
      </c>
      <c r="I291" s="29"/>
    </row>
    <row r="292" spans="1:9" ht="85.15" customHeight="1" x14ac:dyDescent="0.2">
      <c r="A292" s="22" t="s">
        <v>677</v>
      </c>
      <c r="B292" s="60" t="s">
        <v>675</v>
      </c>
      <c r="C292" s="29">
        <f>C293+C294</f>
        <v>251.5</v>
      </c>
      <c r="D292" s="29">
        <f>SUM(D293:D294)</f>
        <v>651.5</v>
      </c>
      <c r="E292" s="64">
        <f t="shared" si="32"/>
        <v>400</v>
      </c>
      <c r="F292" s="29">
        <f>SUM(F293:F295)</f>
        <v>525.4</v>
      </c>
      <c r="G292" s="64">
        <f t="shared" si="33"/>
        <v>-126.10000000000002</v>
      </c>
      <c r="H292" s="29">
        <f t="shared" ref="H292:H294" si="35">F292/D292*100</f>
        <v>80.644666155026854</v>
      </c>
      <c r="I292" s="29"/>
    </row>
    <row r="293" spans="1:9" ht="138" customHeight="1" x14ac:dyDescent="0.2">
      <c r="A293" s="22" t="s">
        <v>673</v>
      </c>
      <c r="B293" s="60" t="s">
        <v>672</v>
      </c>
      <c r="C293" s="29">
        <v>22.8</v>
      </c>
      <c r="D293" s="29">
        <v>22.8</v>
      </c>
      <c r="E293" s="64">
        <f t="shared" si="32"/>
        <v>0</v>
      </c>
      <c r="F293" s="29">
        <v>5</v>
      </c>
      <c r="G293" s="64">
        <f t="shared" si="33"/>
        <v>-17.8</v>
      </c>
      <c r="H293" s="29">
        <f t="shared" si="35"/>
        <v>21.929824561403507</v>
      </c>
      <c r="I293" s="29"/>
    </row>
    <row r="294" spans="1:9" ht="106.5" customHeight="1" x14ac:dyDescent="0.2">
      <c r="A294" s="22" t="s">
        <v>671</v>
      </c>
      <c r="B294" s="60" t="s">
        <v>670</v>
      </c>
      <c r="C294" s="29">
        <v>228.7</v>
      </c>
      <c r="D294" s="29">
        <v>628.70000000000005</v>
      </c>
      <c r="E294" s="64">
        <f t="shared" si="32"/>
        <v>400.00000000000006</v>
      </c>
      <c r="F294" s="29">
        <v>505.4</v>
      </c>
      <c r="G294" s="64">
        <f t="shared" si="33"/>
        <v>-123.30000000000007</v>
      </c>
      <c r="H294" s="29">
        <f t="shared" si="35"/>
        <v>80.388102433593119</v>
      </c>
      <c r="I294" s="29"/>
    </row>
    <row r="295" spans="1:9" ht="111" customHeight="1" x14ac:dyDescent="0.2">
      <c r="A295" s="22" t="s">
        <v>744</v>
      </c>
      <c r="B295" s="60" t="s">
        <v>743</v>
      </c>
      <c r="C295" s="29">
        <v>0</v>
      </c>
      <c r="D295" s="29">
        <v>0</v>
      </c>
      <c r="E295" s="64">
        <f t="shared" si="32"/>
        <v>0</v>
      </c>
      <c r="F295" s="29">
        <v>15</v>
      </c>
      <c r="G295" s="64">
        <f t="shared" si="33"/>
        <v>15</v>
      </c>
      <c r="H295" s="29"/>
      <c r="I295" s="29"/>
    </row>
    <row r="296" spans="1:9" ht="31.15" customHeight="1" x14ac:dyDescent="0.2">
      <c r="A296" s="12" t="s">
        <v>513</v>
      </c>
      <c r="B296" s="57" t="s">
        <v>486</v>
      </c>
      <c r="C296" s="42">
        <f>C297</f>
        <v>1270</v>
      </c>
      <c r="D296" s="42">
        <f t="shared" ref="D296:F296" si="36">D297</f>
        <v>1270</v>
      </c>
      <c r="E296" s="64">
        <f t="shared" si="32"/>
        <v>0</v>
      </c>
      <c r="F296" s="42">
        <f t="shared" si="36"/>
        <v>1143.9000000000001</v>
      </c>
      <c r="G296" s="64">
        <f t="shared" si="33"/>
        <v>-126.09999999999991</v>
      </c>
      <c r="H296" s="42">
        <f t="shared" ref="H296:H373" si="37">F296/D296*100</f>
        <v>90.070866141732282</v>
      </c>
      <c r="I296" s="42"/>
    </row>
    <row r="297" spans="1:9" ht="29.45" customHeight="1" x14ac:dyDescent="0.2">
      <c r="A297" s="22" t="s">
        <v>504</v>
      </c>
      <c r="B297" s="60" t="s">
        <v>487</v>
      </c>
      <c r="C297" s="29">
        <v>1270</v>
      </c>
      <c r="D297" s="29">
        <v>1270</v>
      </c>
      <c r="E297" s="64">
        <f t="shared" si="32"/>
        <v>0</v>
      </c>
      <c r="F297" s="29">
        <v>1143.9000000000001</v>
      </c>
      <c r="G297" s="64">
        <f t="shared" si="33"/>
        <v>-126.09999999999991</v>
      </c>
      <c r="H297" s="29">
        <f t="shared" si="37"/>
        <v>90.070866141732282</v>
      </c>
      <c r="I297" s="29"/>
    </row>
    <row r="298" spans="1:9" ht="73.900000000000006" customHeight="1" x14ac:dyDescent="0.2">
      <c r="A298" s="12" t="s">
        <v>526</v>
      </c>
      <c r="B298" s="57" t="s">
        <v>525</v>
      </c>
      <c r="C298" s="42">
        <f>C299+C301</f>
        <v>2819.7000000000003</v>
      </c>
      <c r="D298" s="42">
        <f>D299+D301</f>
        <v>5969.7</v>
      </c>
      <c r="E298" s="64">
        <f t="shared" si="32"/>
        <v>3149.9999999999995</v>
      </c>
      <c r="F298" s="42">
        <f>F299+F301</f>
        <v>6230.1</v>
      </c>
      <c r="G298" s="64">
        <f t="shared" si="33"/>
        <v>260.40000000000055</v>
      </c>
      <c r="H298" s="42">
        <f t="shared" si="37"/>
        <v>104.36202824262526</v>
      </c>
      <c r="I298" s="42"/>
    </row>
    <row r="299" spans="1:9" ht="42" customHeight="1" x14ac:dyDescent="0.2">
      <c r="A299" s="37" t="s">
        <v>529</v>
      </c>
      <c r="B299" s="58" t="s">
        <v>527</v>
      </c>
      <c r="C299" s="21">
        <f>C300</f>
        <v>2742.8</v>
      </c>
      <c r="D299" s="21">
        <f t="shared" ref="D299:F299" si="38">D300</f>
        <v>5892.8</v>
      </c>
      <c r="E299" s="64">
        <f t="shared" si="32"/>
        <v>3150</v>
      </c>
      <c r="F299" s="21">
        <f t="shared" si="38"/>
        <v>4781.6000000000004</v>
      </c>
      <c r="G299" s="64">
        <f t="shared" si="33"/>
        <v>-1111.1999999999998</v>
      </c>
      <c r="H299" s="21">
        <f t="shared" si="37"/>
        <v>81.143089872386639</v>
      </c>
      <c r="I299" s="21"/>
    </row>
    <row r="300" spans="1:9" ht="46.15" customHeight="1" x14ac:dyDescent="0.2">
      <c r="A300" s="22" t="s">
        <v>530</v>
      </c>
      <c r="B300" s="60" t="s">
        <v>528</v>
      </c>
      <c r="C300" s="29">
        <v>2742.8</v>
      </c>
      <c r="D300" s="29">
        <v>5892.8</v>
      </c>
      <c r="E300" s="64">
        <f t="shared" si="32"/>
        <v>3150</v>
      </c>
      <c r="F300" s="29">
        <v>4781.6000000000004</v>
      </c>
      <c r="G300" s="64">
        <f t="shared" si="33"/>
        <v>-1111.1999999999998</v>
      </c>
      <c r="H300" s="29">
        <f t="shared" si="37"/>
        <v>81.143089872386639</v>
      </c>
      <c r="I300" s="29"/>
    </row>
    <row r="301" spans="1:9" ht="59.45" customHeight="1" x14ac:dyDescent="0.2">
      <c r="A301" s="37" t="s">
        <v>533</v>
      </c>
      <c r="B301" s="58" t="s">
        <v>531</v>
      </c>
      <c r="C301" s="21">
        <f>C302</f>
        <v>76.900000000000006</v>
      </c>
      <c r="D301" s="21">
        <f t="shared" ref="D301:F301" si="39">D302</f>
        <v>76.900000000000006</v>
      </c>
      <c r="E301" s="64">
        <f t="shared" si="32"/>
        <v>0</v>
      </c>
      <c r="F301" s="21">
        <f t="shared" si="39"/>
        <v>1448.5</v>
      </c>
      <c r="G301" s="64">
        <f t="shared" si="33"/>
        <v>1371.6</v>
      </c>
      <c r="H301" s="21">
        <f t="shared" si="37"/>
        <v>1883.6150845253574</v>
      </c>
      <c r="I301" s="21"/>
    </row>
    <row r="302" spans="1:9" ht="42" customHeight="1" x14ac:dyDescent="0.2">
      <c r="A302" s="22" t="s">
        <v>534</v>
      </c>
      <c r="B302" s="60" t="s">
        <v>532</v>
      </c>
      <c r="C302" s="29">
        <v>76.900000000000006</v>
      </c>
      <c r="D302" s="29">
        <v>76.900000000000006</v>
      </c>
      <c r="E302" s="64">
        <f t="shared" si="32"/>
        <v>0</v>
      </c>
      <c r="F302" s="29">
        <v>1448.5</v>
      </c>
      <c r="G302" s="64">
        <f t="shared" si="33"/>
        <v>1371.6</v>
      </c>
      <c r="H302" s="29">
        <f t="shared" si="37"/>
        <v>1883.6150845253574</v>
      </c>
      <c r="I302" s="29"/>
    </row>
    <row r="303" spans="1:9" ht="18" customHeight="1" x14ac:dyDescent="0.2">
      <c r="A303" s="12" t="s">
        <v>539</v>
      </c>
      <c r="B303" s="57" t="s">
        <v>535</v>
      </c>
      <c r="C303" s="42">
        <f>C309</f>
        <v>155</v>
      </c>
      <c r="D303" s="42">
        <f>D309+D304+D306</f>
        <v>705</v>
      </c>
      <c r="E303" s="64">
        <f t="shared" si="32"/>
        <v>550</v>
      </c>
      <c r="F303" s="42">
        <f>F309+F304+F306</f>
        <v>499.4</v>
      </c>
      <c r="G303" s="64">
        <f t="shared" si="33"/>
        <v>-205.60000000000002</v>
      </c>
      <c r="H303" s="42">
        <f t="shared" si="37"/>
        <v>70.836879432624116</v>
      </c>
      <c r="I303" s="42">
        <f t="shared" ref="I303" si="40">I309</f>
        <v>0</v>
      </c>
    </row>
    <row r="304" spans="1:9" ht="55.9" customHeight="1" x14ac:dyDescent="0.2">
      <c r="A304" s="19" t="s">
        <v>746</v>
      </c>
      <c r="B304" s="58" t="s">
        <v>745</v>
      </c>
      <c r="C304" s="21">
        <f t="shared" ref="C304:D304" si="41">C305</f>
        <v>0</v>
      </c>
      <c r="D304" s="21">
        <f t="shared" si="41"/>
        <v>329.1</v>
      </c>
      <c r="E304" s="64">
        <f t="shared" si="32"/>
        <v>329.1</v>
      </c>
      <c r="F304" s="21">
        <f>F305</f>
        <v>329.1</v>
      </c>
      <c r="G304" s="64">
        <f t="shared" si="33"/>
        <v>0</v>
      </c>
      <c r="H304" s="21">
        <f t="shared" si="37"/>
        <v>100</v>
      </c>
      <c r="I304" s="42"/>
    </row>
    <row r="305" spans="1:9" ht="31.15" customHeight="1" x14ac:dyDescent="0.2">
      <c r="A305" s="27" t="s">
        <v>748</v>
      </c>
      <c r="B305" s="60" t="s">
        <v>747</v>
      </c>
      <c r="C305" s="29">
        <v>0</v>
      </c>
      <c r="D305" s="29">
        <v>329.1</v>
      </c>
      <c r="E305" s="64">
        <f t="shared" si="32"/>
        <v>329.1</v>
      </c>
      <c r="F305" s="29">
        <v>329.1</v>
      </c>
      <c r="G305" s="64">
        <f t="shared" si="33"/>
        <v>0</v>
      </c>
      <c r="H305" s="21">
        <f t="shared" si="37"/>
        <v>100</v>
      </c>
      <c r="I305" s="42"/>
    </row>
    <row r="306" spans="1:9" ht="27.6" customHeight="1" x14ac:dyDescent="0.2">
      <c r="A306" s="37" t="s">
        <v>565</v>
      </c>
      <c r="B306" s="58" t="s">
        <v>563</v>
      </c>
      <c r="C306" s="21">
        <f t="shared" ref="C306:I306" si="42">C308</f>
        <v>0</v>
      </c>
      <c r="D306" s="21">
        <f>D308+D307</f>
        <v>41.2</v>
      </c>
      <c r="E306" s="64">
        <f t="shared" si="32"/>
        <v>41.2</v>
      </c>
      <c r="F306" s="21">
        <f>F307</f>
        <v>49.2</v>
      </c>
      <c r="G306" s="64">
        <f t="shared" si="33"/>
        <v>8</v>
      </c>
      <c r="H306" s="21">
        <f t="shared" si="37"/>
        <v>119.41747572815532</v>
      </c>
      <c r="I306" s="21">
        <f t="shared" si="42"/>
        <v>0</v>
      </c>
    </row>
    <row r="307" spans="1:9" s="30" customFormat="1" ht="92.25" customHeight="1" x14ac:dyDescent="0.2">
      <c r="A307" s="27" t="s">
        <v>786</v>
      </c>
      <c r="B307" s="60" t="s">
        <v>785</v>
      </c>
      <c r="C307" s="29">
        <v>0</v>
      </c>
      <c r="D307" s="29">
        <v>41.2</v>
      </c>
      <c r="E307" s="64">
        <f t="shared" si="32"/>
        <v>41.2</v>
      </c>
      <c r="F307" s="29">
        <v>49.2</v>
      </c>
      <c r="G307" s="64">
        <f t="shared" si="33"/>
        <v>8</v>
      </c>
      <c r="H307" s="21">
        <f t="shared" si="37"/>
        <v>119.41747572815532</v>
      </c>
      <c r="I307" s="29"/>
    </row>
    <row r="308" spans="1:9" ht="85.15" hidden="1" customHeight="1" x14ac:dyDescent="0.2">
      <c r="A308" s="22" t="s">
        <v>566</v>
      </c>
      <c r="B308" s="60" t="s">
        <v>564</v>
      </c>
      <c r="C308" s="29">
        <v>0</v>
      </c>
      <c r="D308" s="29">
        <v>0</v>
      </c>
      <c r="E308" s="64">
        <f t="shared" si="32"/>
        <v>0</v>
      </c>
      <c r="F308" s="29">
        <v>0</v>
      </c>
      <c r="G308" s="64">
        <f t="shared" si="33"/>
        <v>0</v>
      </c>
      <c r="H308" s="21" t="e">
        <f t="shared" si="37"/>
        <v>#DIV/0!</v>
      </c>
      <c r="I308" s="42"/>
    </row>
    <row r="309" spans="1:9" ht="55.5" customHeight="1" x14ac:dyDescent="0.2">
      <c r="A309" s="37" t="s">
        <v>540</v>
      </c>
      <c r="B309" s="58" t="s">
        <v>536</v>
      </c>
      <c r="C309" s="21">
        <f>C310+C314</f>
        <v>155</v>
      </c>
      <c r="D309" s="21">
        <f>D310+D314</f>
        <v>334.7</v>
      </c>
      <c r="E309" s="64">
        <f t="shared" si="32"/>
        <v>179.7</v>
      </c>
      <c r="F309" s="21">
        <f>F310+F314</f>
        <v>121.09999999999998</v>
      </c>
      <c r="G309" s="64">
        <f t="shared" si="33"/>
        <v>-213.60000000000002</v>
      </c>
      <c r="H309" s="21">
        <f t="shared" si="37"/>
        <v>36.18165521362414</v>
      </c>
      <c r="I309" s="21">
        <f t="shared" ref="I309" si="43">SUM(I310:I314)</f>
        <v>0</v>
      </c>
    </row>
    <row r="310" spans="1:9" ht="43.15" customHeight="1" x14ac:dyDescent="0.2">
      <c r="A310" s="22" t="s">
        <v>541</v>
      </c>
      <c r="B310" s="60" t="s">
        <v>537</v>
      </c>
      <c r="C310" s="29">
        <f>C311+C312+C313</f>
        <v>35</v>
      </c>
      <c r="D310" s="29">
        <f>D311+D312+D313</f>
        <v>214.7</v>
      </c>
      <c r="E310" s="64">
        <f t="shared" si="32"/>
        <v>179.7</v>
      </c>
      <c r="F310" s="29">
        <f>F311+F312+F313</f>
        <v>158.79999999999998</v>
      </c>
      <c r="G310" s="64">
        <f t="shared" si="33"/>
        <v>-55.900000000000006</v>
      </c>
      <c r="H310" s="29">
        <f t="shared" si="37"/>
        <v>73.96367023754074</v>
      </c>
      <c r="I310" s="29"/>
    </row>
    <row r="311" spans="1:9" ht="46.15" customHeight="1" x14ac:dyDescent="0.2">
      <c r="A311" s="22" t="s">
        <v>541</v>
      </c>
      <c r="B311" s="60" t="s">
        <v>537</v>
      </c>
      <c r="C311" s="29">
        <v>0</v>
      </c>
      <c r="D311" s="29">
        <v>0</v>
      </c>
      <c r="E311" s="64">
        <f t="shared" si="32"/>
        <v>0</v>
      </c>
      <c r="F311" s="29">
        <v>2.1</v>
      </c>
      <c r="G311" s="64">
        <f t="shared" si="33"/>
        <v>2.1</v>
      </c>
      <c r="H311" s="29"/>
      <c r="I311" s="29"/>
    </row>
    <row r="312" spans="1:9" ht="57" hidden="1" customHeight="1" x14ac:dyDescent="0.2">
      <c r="A312" s="22" t="s">
        <v>603</v>
      </c>
      <c r="B312" s="60" t="s">
        <v>601</v>
      </c>
      <c r="C312" s="29">
        <v>0</v>
      </c>
      <c r="D312" s="29"/>
      <c r="E312" s="64">
        <f t="shared" si="32"/>
        <v>0</v>
      </c>
      <c r="F312" s="29"/>
      <c r="G312" s="64">
        <f t="shared" si="33"/>
        <v>0</v>
      </c>
      <c r="H312" s="29" t="e">
        <f t="shared" si="37"/>
        <v>#DIV/0!</v>
      </c>
      <c r="I312" s="29"/>
    </row>
    <row r="313" spans="1:9" ht="84" customHeight="1" x14ac:dyDescent="0.2">
      <c r="A313" s="22" t="s">
        <v>604</v>
      </c>
      <c r="B313" s="60" t="s">
        <v>602</v>
      </c>
      <c r="C313" s="29">
        <v>35</v>
      </c>
      <c r="D313" s="29">
        <v>214.7</v>
      </c>
      <c r="E313" s="64">
        <f t="shared" si="32"/>
        <v>179.7</v>
      </c>
      <c r="F313" s="29">
        <v>156.69999999999999</v>
      </c>
      <c r="G313" s="64">
        <f t="shared" si="33"/>
        <v>-58</v>
      </c>
      <c r="H313" s="29">
        <f t="shared" si="37"/>
        <v>72.985561248253376</v>
      </c>
      <c r="I313" s="29"/>
    </row>
    <row r="314" spans="1:9" ht="43.9" customHeight="1" x14ac:dyDescent="0.2">
      <c r="A314" s="22" t="s">
        <v>542</v>
      </c>
      <c r="B314" s="60" t="s">
        <v>538</v>
      </c>
      <c r="C314" s="29">
        <v>120</v>
      </c>
      <c r="D314" s="29">
        <v>120</v>
      </c>
      <c r="E314" s="64">
        <f t="shared" si="32"/>
        <v>0</v>
      </c>
      <c r="F314" s="29">
        <v>-37.700000000000003</v>
      </c>
      <c r="G314" s="64">
        <f t="shared" si="33"/>
        <v>-157.69999999999999</v>
      </c>
      <c r="H314" s="29">
        <f t="shared" si="37"/>
        <v>-31.416666666666671</v>
      </c>
      <c r="I314" s="29"/>
    </row>
    <row r="315" spans="1:9" s="33" customFormat="1" ht="16.149999999999999" customHeight="1" x14ac:dyDescent="0.2">
      <c r="A315" s="12" t="s">
        <v>505</v>
      </c>
      <c r="B315" s="57" t="s">
        <v>488</v>
      </c>
      <c r="C315" s="42">
        <f>C316+C318</f>
        <v>576.5</v>
      </c>
      <c r="D315" s="42">
        <f>D316+D318+D317</f>
        <v>1076.5</v>
      </c>
      <c r="E315" s="64">
        <f t="shared" si="32"/>
        <v>500</v>
      </c>
      <c r="F315" s="42">
        <f>F316+F318+F317</f>
        <v>8946.7000000000007</v>
      </c>
      <c r="G315" s="64">
        <f t="shared" si="33"/>
        <v>7870.2000000000007</v>
      </c>
      <c r="H315" s="42">
        <f t="shared" si="37"/>
        <v>831.09150023223413</v>
      </c>
      <c r="I315" s="42"/>
    </row>
    <row r="316" spans="1:9" s="33" customFormat="1" ht="42.75" customHeight="1" x14ac:dyDescent="0.2">
      <c r="A316" s="22" t="s">
        <v>506</v>
      </c>
      <c r="B316" s="60" t="s">
        <v>489</v>
      </c>
      <c r="C316" s="29">
        <v>57.5</v>
      </c>
      <c r="D316" s="29">
        <v>57.5</v>
      </c>
      <c r="E316" s="64">
        <f t="shared" si="32"/>
        <v>0</v>
      </c>
      <c r="F316" s="29">
        <v>337.4</v>
      </c>
      <c r="G316" s="64">
        <f t="shared" si="33"/>
        <v>279.89999999999998</v>
      </c>
      <c r="H316" s="29">
        <f t="shared" si="37"/>
        <v>586.78260869565213</v>
      </c>
      <c r="I316" s="29"/>
    </row>
    <row r="317" spans="1:9" s="33" customFormat="1" ht="58.9" customHeight="1" x14ac:dyDescent="0.2">
      <c r="A317" s="22" t="s">
        <v>544</v>
      </c>
      <c r="B317" s="60" t="s">
        <v>543</v>
      </c>
      <c r="C317" s="29">
        <v>0</v>
      </c>
      <c r="D317" s="29">
        <v>0</v>
      </c>
      <c r="E317" s="64">
        <f t="shared" si="32"/>
        <v>0</v>
      </c>
      <c r="F317" s="29">
        <v>7593.8</v>
      </c>
      <c r="G317" s="64">
        <f t="shared" si="33"/>
        <v>7593.8</v>
      </c>
      <c r="H317" s="29"/>
      <c r="I317" s="29"/>
    </row>
    <row r="318" spans="1:9" s="33" customFormat="1" ht="19.5" customHeight="1" x14ac:dyDescent="0.2">
      <c r="A318" s="37" t="s">
        <v>507</v>
      </c>
      <c r="B318" s="58" t="s">
        <v>490</v>
      </c>
      <c r="C318" s="21">
        <f>C319</f>
        <v>519</v>
      </c>
      <c r="D318" s="21">
        <f t="shared" ref="D318:F318" si="44">D319</f>
        <v>1019</v>
      </c>
      <c r="E318" s="64">
        <f t="shared" si="32"/>
        <v>500</v>
      </c>
      <c r="F318" s="21">
        <f t="shared" si="44"/>
        <v>1015.5</v>
      </c>
      <c r="G318" s="64">
        <f t="shared" si="33"/>
        <v>-3.5</v>
      </c>
      <c r="H318" s="21">
        <f t="shared" si="37"/>
        <v>99.656526005888125</v>
      </c>
      <c r="I318" s="21"/>
    </row>
    <row r="319" spans="1:9" s="30" customFormat="1" ht="45" customHeight="1" x14ac:dyDescent="0.2">
      <c r="A319" s="22" t="s">
        <v>508</v>
      </c>
      <c r="B319" s="60" t="s">
        <v>491</v>
      </c>
      <c r="C319" s="29">
        <v>519</v>
      </c>
      <c r="D319" s="29">
        <v>1019</v>
      </c>
      <c r="E319" s="64">
        <f t="shared" si="32"/>
        <v>500</v>
      </c>
      <c r="F319" s="29">
        <v>1015.5</v>
      </c>
      <c r="G319" s="64">
        <f t="shared" si="33"/>
        <v>-3.5</v>
      </c>
      <c r="H319" s="29">
        <f t="shared" si="37"/>
        <v>99.656526005888125</v>
      </c>
      <c r="I319" s="29"/>
    </row>
    <row r="320" spans="1:9" ht="14.45" customHeight="1" x14ac:dyDescent="0.2">
      <c r="A320" s="12" t="s">
        <v>331</v>
      </c>
      <c r="B320" s="13" t="s">
        <v>332</v>
      </c>
      <c r="C320" s="14">
        <f>C321+C323+C325</f>
        <v>7358.4000000000005</v>
      </c>
      <c r="D320" s="14">
        <f>D321+D323+D325</f>
        <v>3077.7</v>
      </c>
      <c r="E320" s="64">
        <f t="shared" si="32"/>
        <v>-4280.7000000000007</v>
      </c>
      <c r="F320" s="14">
        <f>F321+F323+F325</f>
        <v>3063.7</v>
      </c>
      <c r="G320" s="64">
        <f t="shared" si="33"/>
        <v>-14</v>
      </c>
      <c r="H320" s="14">
        <f t="shared" si="37"/>
        <v>99.545114858498223</v>
      </c>
      <c r="I320" s="14">
        <f>I321+I323</f>
        <v>0</v>
      </c>
    </row>
    <row r="321" spans="1:9" s="33" customFormat="1" ht="21" customHeight="1" x14ac:dyDescent="0.2">
      <c r="A321" s="12" t="s">
        <v>333</v>
      </c>
      <c r="B321" s="13" t="s">
        <v>334</v>
      </c>
      <c r="C321" s="14">
        <f>C322</f>
        <v>0</v>
      </c>
      <c r="D321" s="14">
        <f>D322</f>
        <v>0</v>
      </c>
      <c r="E321" s="64">
        <f t="shared" si="32"/>
        <v>0</v>
      </c>
      <c r="F321" s="14">
        <f>F322</f>
        <v>-23.9</v>
      </c>
      <c r="G321" s="64">
        <f t="shared" si="33"/>
        <v>-23.9</v>
      </c>
      <c r="H321" s="14"/>
      <c r="I321" s="14">
        <f>I322</f>
        <v>0</v>
      </c>
    </row>
    <row r="322" spans="1:9" ht="21" customHeight="1" x14ac:dyDescent="0.2">
      <c r="A322" s="22" t="s">
        <v>335</v>
      </c>
      <c r="B322" s="23" t="s">
        <v>336</v>
      </c>
      <c r="C322" s="24">
        <v>0</v>
      </c>
      <c r="D322" s="24">
        <v>0</v>
      </c>
      <c r="E322" s="64">
        <f t="shared" si="32"/>
        <v>0</v>
      </c>
      <c r="F322" s="24">
        <v>-23.9</v>
      </c>
      <c r="G322" s="64">
        <f t="shared" si="33"/>
        <v>-23.9</v>
      </c>
      <c r="H322" s="24"/>
      <c r="I322" s="24"/>
    </row>
    <row r="323" spans="1:9" s="33" customFormat="1" ht="21" customHeight="1" x14ac:dyDescent="0.2">
      <c r="A323" s="12" t="s">
        <v>337</v>
      </c>
      <c r="B323" s="13" t="s">
        <v>338</v>
      </c>
      <c r="C323" s="14">
        <f>C324</f>
        <v>6034.3</v>
      </c>
      <c r="D323" s="14">
        <f>D324</f>
        <v>2228.1</v>
      </c>
      <c r="E323" s="64">
        <f t="shared" si="32"/>
        <v>-3806.2000000000003</v>
      </c>
      <c r="F323" s="14">
        <f>F324</f>
        <v>2238</v>
      </c>
      <c r="G323" s="64">
        <f t="shared" si="33"/>
        <v>9.9000000000000909</v>
      </c>
      <c r="H323" s="14">
        <f t="shared" si="37"/>
        <v>100.44432476100712</v>
      </c>
      <c r="I323" s="14">
        <f>I324</f>
        <v>0</v>
      </c>
    </row>
    <row r="324" spans="1:9" ht="21" customHeight="1" x14ac:dyDescent="0.2">
      <c r="A324" s="22" t="s">
        <v>339</v>
      </c>
      <c r="B324" s="23" t="s">
        <v>641</v>
      </c>
      <c r="C324" s="24">
        <v>6034.3</v>
      </c>
      <c r="D324" s="24">
        <v>2228.1</v>
      </c>
      <c r="E324" s="64">
        <f t="shared" si="32"/>
        <v>-3806.2000000000003</v>
      </c>
      <c r="F324" s="24">
        <v>2238</v>
      </c>
      <c r="G324" s="64">
        <f t="shared" si="33"/>
        <v>9.9000000000000909</v>
      </c>
      <c r="H324" s="24">
        <f t="shared" si="37"/>
        <v>100.44432476100712</v>
      </c>
      <c r="I324" s="24"/>
    </row>
    <row r="325" spans="1:9" ht="21" customHeight="1" x14ac:dyDescent="0.2">
      <c r="A325" s="40" t="s">
        <v>756</v>
      </c>
      <c r="B325" s="41" t="s">
        <v>749</v>
      </c>
      <c r="C325" s="42">
        <f t="shared" ref="C325:D325" si="45">C326</f>
        <v>1324.1000000000001</v>
      </c>
      <c r="D325" s="42">
        <f t="shared" si="45"/>
        <v>849.60000000000014</v>
      </c>
      <c r="E325" s="64">
        <f t="shared" si="32"/>
        <v>-474.5</v>
      </c>
      <c r="F325" s="42">
        <f>F326</f>
        <v>849.60000000000014</v>
      </c>
      <c r="G325" s="64">
        <f t="shared" si="33"/>
        <v>0</v>
      </c>
      <c r="H325" s="42">
        <f t="shared" si="37"/>
        <v>100</v>
      </c>
      <c r="I325" s="24"/>
    </row>
    <row r="326" spans="1:9" ht="21" customHeight="1" x14ac:dyDescent="0.2">
      <c r="A326" s="19" t="s">
        <v>757</v>
      </c>
      <c r="B326" s="20" t="s">
        <v>750</v>
      </c>
      <c r="C326" s="21">
        <f t="shared" ref="C326:D326" si="46">SUM(C327:C338)</f>
        <v>1324.1000000000001</v>
      </c>
      <c r="D326" s="21">
        <f t="shared" si="46"/>
        <v>849.60000000000014</v>
      </c>
      <c r="E326" s="64">
        <f t="shared" si="32"/>
        <v>-474.5</v>
      </c>
      <c r="F326" s="21">
        <f>SUM(F327:F338)</f>
        <v>849.60000000000014</v>
      </c>
      <c r="G326" s="64">
        <f t="shared" si="33"/>
        <v>0</v>
      </c>
      <c r="H326" s="24">
        <f t="shared" si="37"/>
        <v>100</v>
      </c>
      <c r="I326" s="24"/>
    </row>
    <row r="327" spans="1:9" ht="31.15" customHeight="1" x14ac:dyDescent="0.2">
      <c r="A327" s="22" t="s">
        <v>808</v>
      </c>
      <c r="B327" s="23" t="s">
        <v>751</v>
      </c>
      <c r="C327" s="24">
        <v>319.7</v>
      </c>
      <c r="D327" s="24">
        <v>319.7</v>
      </c>
      <c r="E327" s="64">
        <f t="shared" si="32"/>
        <v>0</v>
      </c>
      <c r="F327" s="24">
        <v>319.7</v>
      </c>
      <c r="G327" s="64">
        <f t="shared" si="33"/>
        <v>0</v>
      </c>
      <c r="H327" s="24">
        <f t="shared" si="37"/>
        <v>100</v>
      </c>
      <c r="I327" s="24"/>
    </row>
    <row r="328" spans="1:9" ht="31.15" customHeight="1" x14ac:dyDescent="0.2">
      <c r="A328" s="22" t="s">
        <v>809</v>
      </c>
      <c r="B328" s="23" t="s">
        <v>752</v>
      </c>
      <c r="C328" s="24">
        <v>100</v>
      </c>
      <c r="D328" s="24">
        <v>100</v>
      </c>
      <c r="E328" s="64">
        <f t="shared" si="32"/>
        <v>0</v>
      </c>
      <c r="F328" s="24">
        <v>100</v>
      </c>
      <c r="G328" s="64">
        <f t="shared" si="33"/>
        <v>0</v>
      </c>
      <c r="H328" s="24">
        <f t="shared" si="37"/>
        <v>100</v>
      </c>
      <c r="I328" s="24"/>
    </row>
    <row r="329" spans="1:9" ht="31.15" customHeight="1" x14ac:dyDescent="0.2">
      <c r="A329" s="22" t="s">
        <v>810</v>
      </c>
      <c r="B329" s="23" t="s">
        <v>753</v>
      </c>
      <c r="C329" s="24">
        <v>174.3</v>
      </c>
      <c r="D329" s="24">
        <v>174.3</v>
      </c>
      <c r="E329" s="64">
        <f t="shared" si="32"/>
        <v>0</v>
      </c>
      <c r="F329" s="24">
        <v>174.3</v>
      </c>
      <c r="G329" s="64">
        <f t="shared" si="33"/>
        <v>0</v>
      </c>
      <c r="H329" s="24">
        <f t="shared" si="37"/>
        <v>100</v>
      </c>
      <c r="I329" s="24"/>
    </row>
    <row r="330" spans="1:9" ht="31.15" customHeight="1" x14ac:dyDescent="0.2">
      <c r="A330" s="22" t="s">
        <v>806</v>
      </c>
      <c r="B330" s="23" t="s">
        <v>754</v>
      </c>
      <c r="C330" s="24">
        <v>78.599999999999994</v>
      </c>
      <c r="D330" s="24">
        <v>78.599999999999994</v>
      </c>
      <c r="E330" s="64">
        <f t="shared" si="32"/>
        <v>0</v>
      </c>
      <c r="F330" s="24">
        <v>78.599999999999994</v>
      </c>
      <c r="G330" s="64">
        <f t="shared" si="33"/>
        <v>0</v>
      </c>
      <c r="H330" s="24">
        <f t="shared" si="37"/>
        <v>100</v>
      </c>
      <c r="I330" s="24"/>
    </row>
    <row r="331" spans="1:9" ht="31.15" customHeight="1" x14ac:dyDescent="0.2">
      <c r="A331" s="22" t="s">
        <v>807</v>
      </c>
      <c r="B331" s="23" t="s">
        <v>822</v>
      </c>
      <c r="C331" s="24">
        <v>361.8</v>
      </c>
      <c r="D331" s="24">
        <v>0</v>
      </c>
      <c r="E331" s="64">
        <f t="shared" si="32"/>
        <v>-361.8</v>
      </c>
      <c r="F331" s="24">
        <v>0</v>
      </c>
      <c r="G331" s="64">
        <f t="shared" si="33"/>
        <v>0</v>
      </c>
      <c r="H331" s="24"/>
      <c r="I331" s="24"/>
    </row>
    <row r="332" spans="1:9" ht="31.15" customHeight="1" x14ac:dyDescent="0.2">
      <c r="A332" s="22" t="s">
        <v>817</v>
      </c>
      <c r="B332" s="23" t="s">
        <v>823</v>
      </c>
      <c r="C332" s="24">
        <v>165</v>
      </c>
      <c r="D332" s="24">
        <v>0</v>
      </c>
      <c r="E332" s="64">
        <f t="shared" si="32"/>
        <v>-165</v>
      </c>
      <c r="F332" s="24">
        <v>0</v>
      </c>
      <c r="G332" s="64">
        <f t="shared" si="33"/>
        <v>0</v>
      </c>
      <c r="H332" s="24"/>
      <c r="I332" s="24"/>
    </row>
    <row r="333" spans="1:9" ht="31.15" customHeight="1" x14ac:dyDescent="0.2">
      <c r="A333" s="22" t="s">
        <v>811</v>
      </c>
      <c r="B333" s="23" t="s">
        <v>755</v>
      </c>
      <c r="C333" s="24">
        <v>124.7</v>
      </c>
      <c r="D333" s="24">
        <v>124.7</v>
      </c>
      <c r="E333" s="64">
        <f t="shared" si="32"/>
        <v>0</v>
      </c>
      <c r="F333" s="24">
        <v>124.7</v>
      </c>
      <c r="G333" s="64">
        <f t="shared" si="33"/>
        <v>0</v>
      </c>
      <c r="H333" s="24">
        <f t="shared" si="37"/>
        <v>100</v>
      </c>
      <c r="I333" s="24"/>
    </row>
    <row r="334" spans="1:9" ht="31.15" customHeight="1" x14ac:dyDescent="0.2">
      <c r="A334" s="22" t="s">
        <v>814</v>
      </c>
      <c r="B334" s="23" t="s">
        <v>776</v>
      </c>
      <c r="C334" s="24">
        <v>0</v>
      </c>
      <c r="D334" s="24">
        <v>11.2</v>
      </c>
      <c r="E334" s="64">
        <f t="shared" si="32"/>
        <v>11.2</v>
      </c>
      <c r="F334" s="24">
        <v>11.2</v>
      </c>
      <c r="G334" s="64">
        <f t="shared" si="33"/>
        <v>0</v>
      </c>
      <c r="H334" s="24">
        <f t="shared" si="37"/>
        <v>100</v>
      </c>
      <c r="I334" s="24"/>
    </row>
    <row r="335" spans="1:9" ht="31.15" customHeight="1" x14ac:dyDescent="0.2">
      <c r="A335" s="22" t="s">
        <v>812</v>
      </c>
      <c r="B335" s="23" t="s">
        <v>777</v>
      </c>
      <c r="C335" s="24">
        <v>0</v>
      </c>
      <c r="D335" s="24">
        <v>12</v>
      </c>
      <c r="E335" s="64">
        <f t="shared" si="32"/>
        <v>12</v>
      </c>
      <c r="F335" s="24">
        <v>12</v>
      </c>
      <c r="G335" s="64">
        <f t="shared" si="33"/>
        <v>0</v>
      </c>
      <c r="H335" s="24">
        <f t="shared" si="37"/>
        <v>100</v>
      </c>
      <c r="I335" s="24"/>
    </row>
    <row r="336" spans="1:9" ht="31.15" customHeight="1" x14ac:dyDescent="0.2">
      <c r="A336" s="22" t="s">
        <v>813</v>
      </c>
      <c r="B336" s="23" t="s">
        <v>778</v>
      </c>
      <c r="C336" s="24">
        <v>0</v>
      </c>
      <c r="D336" s="24">
        <v>7.5</v>
      </c>
      <c r="E336" s="64">
        <f t="shared" si="32"/>
        <v>7.5</v>
      </c>
      <c r="F336" s="24">
        <v>7.5</v>
      </c>
      <c r="G336" s="64">
        <f t="shared" si="33"/>
        <v>0</v>
      </c>
      <c r="H336" s="24">
        <f t="shared" si="37"/>
        <v>100</v>
      </c>
      <c r="I336" s="24"/>
    </row>
    <row r="337" spans="1:11" ht="31.15" customHeight="1" x14ac:dyDescent="0.2">
      <c r="A337" s="22" t="s">
        <v>815</v>
      </c>
      <c r="B337" s="23" t="s">
        <v>779</v>
      </c>
      <c r="C337" s="24">
        <v>0</v>
      </c>
      <c r="D337" s="24">
        <v>11</v>
      </c>
      <c r="E337" s="64">
        <f t="shared" si="32"/>
        <v>11</v>
      </c>
      <c r="F337" s="24">
        <v>11</v>
      </c>
      <c r="G337" s="64">
        <f t="shared" si="33"/>
        <v>0</v>
      </c>
      <c r="H337" s="24">
        <f t="shared" si="37"/>
        <v>100</v>
      </c>
      <c r="I337" s="24"/>
    </row>
    <row r="338" spans="1:11" ht="31.15" customHeight="1" x14ac:dyDescent="0.2">
      <c r="A338" s="22" t="s">
        <v>816</v>
      </c>
      <c r="B338" s="23" t="s">
        <v>780</v>
      </c>
      <c r="C338" s="24">
        <v>0</v>
      </c>
      <c r="D338" s="24">
        <v>10.6</v>
      </c>
      <c r="E338" s="64">
        <f t="shared" si="32"/>
        <v>10.6</v>
      </c>
      <c r="F338" s="24">
        <v>10.6</v>
      </c>
      <c r="G338" s="64">
        <f t="shared" si="33"/>
        <v>0</v>
      </c>
      <c r="H338" s="24">
        <f t="shared" si="37"/>
        <v>100</v>
      </c>
      <c r="I338" s="24"/>
    </row>
    <row r="339" spans="1:11" x14ac:dyDescent="0.2">
      <c r="A339" s="12" t="s">
        <v>872</v>
      </c>
      <c r="B339" s="17" t="s">
        <v>340</v>
      </c>
      <c r="C339" s="14">
        <f>C340+C414+C430+C418</f>
        <v>2472564.0000000005</v>
      </c>
      <c r="D339" s="14">
        <f t="shared" ref="D339" si="47">D340+D414+D430+D418+D411</f>
        <v>3686324.5</v>
      </c>
      <c r="E339" s="64">
        <f t="shared" si="32"/>
        <v>1213760.4999999995</v>
      </c>
      <c r="F339" s="14">
        <f>F340+F414+F430+F418+F411</f>
        <v>3587073.0999999992</v>
      </c>
      <c r="G339" s="64">
        <f t="shared" si="33"/>
        <v>-99251.400000000838</v>
      </c>
      <c r="H339" s="14">
        <f t="shared" si="37"/>
        <v>97.307578320899296</v>
      </c>
      <c r="I339" s="14" t="e">
        <f>I340+I414+I430+I418</f>
        <v>#REF!</v>
      </c>
    </row>
    <row r="340" spans="1:11" ht="25.5" x14ac:dyDescent="0.2">
      <c r="A340" s="44" t="s">
        <v>873</v>
      </c>
      <c r="B340" s="13" t="s">
        <v>758</v>
      </c>
      <c r="C340" s="14">
        <f>C341+C346+C381+C398</f>
        <v>2309261.8000000003</v>
      </c>
      <c r="D340" s="14">
        <f t="shared" ref="D340" si="48">D341+D346+D381+D398</f>
        <v>3671990.8000000003</v>
      </c>
      <c r="E340" s="64">
        <f t="shared" si="32"/>
        <v>1362729</v>
      </c>
      <c r="F340" s="14">
        <f>F341+F346+F381+F398</f>
        <v>3590118.5999999996</v>
      </c>
      <c r="G340" s="64">
        <f t="shared" si="33"/>
        <v>-81872.200000000652</v>
      </c>
      <c r="H340" s="14">
        <f t="shared" si="37"/>
        <v>97.770359337501588</v>
      </c>
      <c r="I340" s="14" t="e">
        <f>I341+I346+I381+I398</f>
        <v>#REF!</v>
      </c>
      <c r="K340" s="79"/>
    </row>
    <row r="341" spans="1:11" s="33" customFormat="1" ht="16.899999999999999" customHeight="1" x14ac:dyDescent="0.2">
      <c r="A341" s="16" t="s">
        <v>771</v>
      </c>
      <c r="B341" s="17" t="s">
        <v>759</v>
      </c>
      <c r="C341" s="14">
        <f t="shared" ref="C341:D341" si="49">C342+C344</f>
        <v>73314.3</v>
      </c>
      <c r="D341" s="14">
        <f t="shared" si="49"/>
        <v>84100.6</v>
      </c>
      <c r="E341" s="64">
        <f t="shared" ref="E341:E406" si="50">D341-C341</f>
        <v>10786.300000000003</v>
      </c>
      <c r="F341" s="14">
        <f>F342+F344</f>
        <v>84100.6</v>
      </c>
      <c r="G341" s="64">
        <f t="shared" ref="G341:G406" si="51">F341-D341</f>
        <v>0</v>
      </c>
      <c r="H341" s="14">
        <f t="shared" si="37"/>
        <v>100</v>
      </c>
      <c r="I341" s="14" t="e">
        <f>#REF!+#REF!</f>
        <v>#REF!</v>
      </c>
    </row>
    <row r="342" spans="1:11" s="33" customFormat="1" ht="18" customHeight="1" x14ac:dyDescent="0.2">
      <c r="A342" s="48" t="s">
        <v>772</v>
      </c>
      <c r="B342" s="58" t="s">
        <v>701</v>
      </c>
      <c r="C342" s="21">
        <f>C343</f>
        <v>64894.400000000001</v>
      </c>
      <c r="D342" s="21">
        <f>D343</f>
        <v>64894.400000000001</v>
      </c>
      <c r="E342" s="64">
        <f t="shared" si="50"/>
        <v>0</v>
      </c>
      <c r="F342" s="21">
        <f>F343</f>
        <v>64894.400000000001</v>
      </c>
      <c r="G342" s="64">
        <f t="shared" si="51"/>
        <v>0</v>
      </c>
      <c r="H342" s="21">
        <f t="shared" si="37"/>
        <v>100</v>
      </c>
      <c r="I342" s="14"/>
    </row>
    <row r="343" spans="1:11" s="33" customFormat="1" ht="28.9" customHeight="1" x14ac:dyDescent="0.2">
      <c r="A343" s="59" t="s">
        <v>773</v>
      </c>
      <c r="B343" s="60" t="s">
        <v>702</v>
      </c>
      <c r="C343" s="29">
        <v>64894.400000000001</v>
      </c>
      <c r="D343" s="29">
        <v>64894.400000000001</v>
      </c>
      <c r="E343" s="64">
        <f t="shared" si="50"/>
        <v>0</v>
      </c>
      <c r="F343" s="29">
        <v>64894.400000000001</v>
      </c>
      <c r="G343" s="64">
        <f t="shared" si="51"/>
        <v>0</v>
      </c>
      <c r="H343" s="29">
        <f t="shared" si="37"/>
        <v>100</v>
      </c>
      <c r="I343" s="14"/>
    </row>
    <row r="344" spans="1:11" s="33" customFormat="1" ht="16.149999999999999" customHeight="1" x14ac:dyDescent="0.2">
      <c r="A344" s="48" t="s">
        <v>791</v>
      </c>
      <c r="B344" s="58" t="s">
        <v>787</v>
      </c>
      <c r="C344" s="21">
        <f t="shared" ref="C344:D344" si="52">C345</f>
        <v>8419.9</v>
      </c>
      <c r="D344" s="21">
        <f t="shared" si="52"/>
        <v>19206.2</v>
      </c>
      <c r="E344" s="64">
        <f t="shared" si="50"/>
        <v>10786.300000000001</v>
      </c>
      <c r="F344" s="21">
        <f>F345</f>
        <v>19206.2</v>
      </c>
      <c r="G344" s="64">
        <f t="shared" si="51"/>
        <v>0</v>
      </c>
      <c r="H344" s="29">
        <f t="shared" si="37"/>
        <v>100</v>
      </c>
      <c r="I344" s="14"/>
    </row>
    <row r="345" spans="1:11" s="33" customFormat="1" ht="16.149999999999999" customHeight="1" x14ac:dyDescent="0.2">
      <c r="A345" s="59" t="s">
        <v>792</v>
      </c>
      <c r="B345" s="60" t="s">
        <v>788</v>
      </c>
      <c r="C345" s="29">
        <v>8419.9</v>
      </c>
      <c r="D345" s="29">
        <v>19206.2</v>
      </c>
      <c r="E345" s="64">
        <f t="shared" si="50"/>
        <v>10786.300000000001</v>
      </c>
      <c r="F345" s="29">
        <v>19206.2</v>
      </c>
      <c r="G345" s="64">
        <f t="shared" si="51"/>
        <v>0</v>
      </c>
      <c r="H345" s="29">
        <f t="shared" si="37"/>
        <v>100</v>
      </c>
      <c r="I345" s="14"/>
    </row>
    <row r="346" spans="1:11" s="33" customFormat="1" ht="27.6" customHeight="1" x14ac:dyDescent="0.2">
      <c r="A346" s="16" t="s">
        <v>434</v>
      </c>
      <c r="B346" s="17" t="s">
        <v>341</v>
      </c>
      <c r="C346" s="14">
        <f t="shared" ref="C346:D346" si="53">C351+C359+C361+C363+C365+C367+C369+C371+C377+C379+C353+C357+C375+C355</f>
        <v>176372.7</v>
      </c>
      <c r="D346" s="14">
        <f t="shared" si="53"/>
        <v>559931.9</v>
      </c>
      <c r="E346" s="64">
        <f t="shared" si="50"/>
        <v>383559.2</v>
      </c>
      <c r="F346" s="14">
        <f>F351+F359+F361+F363+F365+F367+F369+F371+F377+F379+F353+F357+F375+F355</f>
        <v>501500.39999999997</v>
      </c>
      <c r="G346" s="64">
        <f t="shared" si="51"/>
        <v>-58431.500000000058</v>
      </c>
      <c r="H346" s="14">
        <f t="shared" si="37"/>
        <v>89.564534544290112</v>
      </c>
      <c r="I346" s="14" t="e">
        <f>I347+I379+I351+I367+#REF!+I349+#REF!+#REF!+#REF!+#REF!</f>
        <v>#REF!</v>
      </c>
    </row>
    <row r="347" spans="1:11" s="26" customFormat="1" ht="25.5" hidden="1" x14ac:dyDescent="0.2">
      <c r="A347" s="54" t="s">
        <v>342</v>
      </c>
      <c r="B347" s="38" t="s">
        <v>343</v>
      </c>
      <c r="C347" s="21">
        <f>C348</f>
        <v>0</v>
      </c>
      <c r="D347" s="21">
        <f>D348</f>
        <v>0</v>
      </c>
      <c r="E347" s="64">
        <f t="shared" si="50"/>
        <v>0</v>
      </c>
      <c r="F347" s="21">
        <f>F348</f>
        <v>0</v>
      </c>
      <c r="G347" s="64">
        <f t="shared" si="51"/>
        <v>0</v>
      </c>
      <c r="H347" s="21" t="e">
        <f t="shared" si="37"/>
        <v>#DIV/0!</v>
      </c>
      <c r="I347" s="21">
        <f>I348</f>
        <v>0</v>
      </c>
    </row>
    <row r="348" spans="1:11" ht="25.5" hidden="1" x14ac:dyDescent="0.2">
      <c r="A348" s="47" t="s">
        <v>344</v>
      </c>
      <c r="B348" s="23" t="s">
        <v>345</v>
      </c>
      <c r="C348" s="29">
        <v>0</v>
      </c>
      <c r="D348" s="29">
        <v>0</v>
      </c>
      <c r="E348" s="64">
        <f t="shared" si="50"/>
        <v>0</v>
      </c>
      <c r="F348" s="29">
        <v>0</v>
      </c>
      <c r="G348" s="64">
        <f t="shared" si="51"/>
        <v>0</v>
      </c>
      <c r="H348" s="29" t="e">
        <f t="shared" si="37"/>
        <v>#DIV/0!</v>
      </c>
      <c r="I348" s="29"/>
    </row>
    <row r="349" spans="1:11" s="26" customFormat="1" ht="15.6" hidden="1" customHeight="1" x14ac:dyDescent="0.2">
      <c r="A349" s="54" t="s">
        <v>346</v>
      </c>
      <c r="B349" s="58" t="s">
        <v>347</v>
      </c>
      <c r="C349" s="21">
        <f>C350</f>
        <v>0</v>
      </c>
      <c r="D349" s="21">
        <f>D350</f>
        <v>0</v>
      </c>
      <c r="E349" s="64">
        <f t="shared" si="50"/>
        <v>0</v>
      </c>
      <c r="F349" s="21">
        <f>F350</f>
        <v>0</v>
      </c>
      <c r="G349" s="64">
        <f t="shared" si="51"/>
        <v>0</v>
      </c>
      <c r="H349" s="21" t="e">
        <f t="shared" si="37"/>
        <v>#DIV/0!</v>
      </c>
      <c r="I349" s="21">
        <f>I350</f>
        <v>0</v>
      </c>
    </row>
    <row r="350" spans="1:11" ht="19.149999999999999" hidden="1" customHeight="1" x14ac:dyDescent="0.2">
      <c r="A350" s="47" t="s">
        <v>348</v>
      </c>
      <c r="B350" s="60" t="s">
        <v>349</v>
      </c>
      <c r="C350" s="29">
        <v>0</v>
      </c>
      <c r="D350" s="29">
        <v>0</v>
      </c>
      <c r="E350" s="64">
        <f t="shared" si="50"/>
        <v>0</v>
      </c>
      <c r="F350" s="29">
        <v>0</v>
      </c>
      <c r="G350" s="64">
        <f t="shared" si="51"/>
        <v>0</v>
      </c>
      <c r="H350" s="29" t="e">
        <f t="shared" si="37"/>
        <v>#DIV/0!</v>
      </c>
      <c r="I350" s="29"/>
    </row>
    <row r="351" spans="1:11" s="26" customFormat="1" ht="30" customHeight="1" x14ac:dyDescent="0.2">
      <c r="A351" s="54" t="s">
        <v>350</v>
      </c>
      <c r="B351" s="58" t="s">
        <v>351</v>
      </c>
      <c r="C351" s="21">
        <f>C352</f>
        <v>0</v>
      </c>
      <c r="D351" s="21">
        <f>D352</f>
        <v>35589.599999999999</v>
      </c>
      <c r="E351" s="64">
        <f t="shared" si="50"/>
        <v>35589.599999999999</v>
      </c>
      <c r="F351" s="21">
        <f>F352</f>
        <v>35589.599999999999</v>
      </c>
      <c r="G351" s="64">
        <f t="shared" si="51"/>
        <v>0</v>
      </c>
      <c r="H351" s="21">
        <f t="shared" si="37"/>
        <v>100</v>
      </c>
      <c r="I351" s="21">
        <f>I352</f>
        <v>0</v>
      </c>
      <c r="K351" s="70"/>
    </row>
    <row r="352" spans="1:11" ht="30" customHeight="1" x14ac:dyDescent="0.2">
      <c r="A352" s="47" t="s">
        <v>352</v>
      </c>
      <c r="B352" s="60" t="s">
        <v>353</v>
      </c>
      <c r="C352" s="29">
        <v>0</v>
      </c>
      <c r="D352" s="29">
        <v>35589.599999999999</v>
      </c>
      <c r="E352" s="64">
        <f t="shared" si="50"/>
        <v>35589.599999999999</v>
      </c>
      <c r="F352" s="29">
        <v>35589.599999999999</v>
      </c>
      <c r="G352" s="64">
        <f t="shared" si="51"/>
        <v>0</v>
      </c>
      <c r="H352" s="29">
        <f t="shared" si="37"/>
        <v>100</v>
      </c>
      <c r="I352" s="29"/>
    </row>
    <row r="353" spans="1:9" ht="30" hidden="1" customHeight="1" x14ac:dyDescent="0.2">
      <c r="A353" s="54" t="s">
        <v>569</v>
      </c>
      <c r="B353" s="58" t="s">
        <v>567</v>
      </c>
      <c r="C353" s="21">
        <f t="shared" ref="C353:I353" si="54">C354</f>
        <v>0</v>
      </c>
      <c r="D353" s="21">
        <f t="shared" si="54"/>
        <v>0</v>
      </c>
      <c r="E353" s="64">
        <f t="shared" si="50"/>
        <v>0</v>
      </c>
      <c r="F353" s="21">
        <f t="shared" si="54"/>
        <v>0</v>
      </c>
      <c r="G353" s="64">
        <f t="shared" si="51"/>
        <v>0</v>
      </c>
      <c r="H353" s="21" t="e">
        <f t="shared" si="37"/>
        <v>#DIV/0!</v>
      </c>
      <c r="I353" s="21">
        <f t="shared" si="54"/>
        <v>0</v>
      </c>
    </row>
    <row r="354" spans="1:9" ht="30" hidden="1" customHeight="1" x14ac:dyDescent="0.2">
      <c r="A354" s="47" t="s">
        <v>570</v>
      </c>
      <c r="B354" s="60" t="s">
        <v>568</v>
      </c>
      <c r="C354" s="29">
        <v>0</v>
      </c>
      <c r="D354" s="29">
        <v>0</v>
      </c>
      <c r="E354" s="64">
        <f t="shared" si="50"/>
        <v>0</v>
      </c>
      <c r="F354" s="29">
        <v>0</v>
      </c>
      <c r="G354" s="64">
        <f t="shared" si="51"/>
        <v>0</v>
      </c>
      <c r="H354" s="29" t="e">
        <f t="shared" si="37"/>
        <v>#DIV/0!</v>
      </c>
      <c r="I354" s="29"/>
    </row>
    <row r="355" spans="1:9" ht="30" customHeight="1" x14ac:dyDescent="0.2">
      <c r="A355" s="48" t="s">
        <v>793</v>
      </c>
      <c r="B355" s="58" t="s">
        <v>789</v>
      </c>
      <c r="C355" s="21">
        <f t="shared" ref="C355:D355" si="55">C356</f>
        <v>0</v>
      </c>
      <c r="D355" s="21">
        <f t="shared" si="55"/>
        <v>2831.5</v>
      </c>
      <c r="E355" s="64">
        <f t="shared" si="50"/>
        <v>2831.5</v>
      </c>
      <c r="F355" s="21">
        <f>F356</f>
        <v>2831.5</v>
      </c>
      <c r="G355" s="64">
        <f t="shared" si="51"/>
        <v>0</v>
      </c>
      <c r="H355" s="29">
        <f>F355/D355*100</f>
        <v>100</v>
      </c>
      <c r="I355" s="29"/>
    </row>
    <row r="356" spans="1:9" ht="31.15" customHeight="1" x14ac:dyDescent="0.2">
      <c r="A356" s="47" t="s">
        <v>794</v>
      </c>
      <c r="B356" s="60" t="s">
        <v>790</v>
      </c>
      <c r="C356" s="29">
        <v>0</v>
      </c>
      <c r="D356" s="29">
        <v>2831.5</v>
      </c>
      <c r="E356" s="64">
        <f t="shared" si="50"/>
        <v>2831.5</v>
      </c>
      <c r="F356" s="29">
        <v>2831.5</v>
      </c>
      <c r="G356" s="64">
        <f t="shared" si="51"/>
        <v>0</v>
      </c>
      <c r="H356" s="29">
        <f>F356/D356*100</f>
        <v>100</v>
      </c>
      <c r="I356" s="29"/>
    </row>
    <row r="357" spans="1:9" ht="30" hidden="1" customHeight="1" x14ac:dyDescent="0.2">
      <c r="A357" s="54" t="s">
        <v>573</v>
      </c>
      <c r="B357" s="58" t="s">
        <v>571</v>
      </c>
      <c r="C357" s="21">
        <f t="shared" ref="C357:I357" si="56">C358</f>
        <v>0</v>
      </c>
      <c r="D357" s="21">
        <f t="shared" si="56"/>
        <v>0</v>
      </c>
      <c r="E357" s="64">
        <f t="shared" si="50"/>
        <v>0</v>
      </c>
      <c r="F357" s="21">
        <f t="shared" si="56"/>
        <v>0</v>
      </c>
      <c r="G357" s="64">
        <f t="shared" si="51"/>
        <v>0</v>
      </c>
      <c r="H357" s="21" t="e">
        <f t="shared" si="37"/>
        <v>#DIV/0!</v>
      </c>
      <c r="I357" s="21">
        <f t="shared" si="56"/>
        <v>0</v>
      </c>
    </row>
    <row r="358" spans="1:9" ht="30" hidden="1" customHeight="1" x14ac:dyDescent="0.2">
      <c r="A358" s="47" t="s">
        <v>574</v>
      </c>
      <c r="B358" s="60" t="s">
        <v>572</v>
      </c>
      <c r="C358" s="29">
        <v>0</v>
      </c>
      <c r="D358" s="29">
        <v>0</v>
      </c>
      <c r="E358" s="64">
        <f t="shared" si="50"/>
        <v>0</v>
      </c>
      <c r="F358" s="29">
        <v>0</v>
      </c>
      <c r="G358" s="64">
        <f t="shared" si="51"/>
        <v>0</v>
      </c>
      <c r="H358" s="29" t="e">
        <f t="shared" si="37"/>
        <v>#DIV/0!</v>
      </c>
      <c r="I358" s="29"/>
    </row>
    <row r="359" spans="1:9" ht="30" hidden="1" customHeight="1" x14ac:dyDescent="0.2">
      <c r="A359" s="54" t="s">
        <v>547</v>
      </c>
      <c r="B359" s="58" t="s">
        <v>545</v>
      </c>
      <c r="C359" s="21">
        <v>0</v>
      </c>
      <c r="D359" s="21">
        <f>D360</f>
        <v>0</v>
      </c>
      <c r="E359" s="64">
        <f t="shared" si="50"/>
        <v>0</v>
      </c>
      <c r="F359" s="21">
        <f>F360</f>
        <v>0</v>
      </c>
      <c r="G359" s="64">
        <f t="shared" si="51"/>
        <v>0</v>
      </c>
      <c r="H359" s="21" t="e">
        <f t="shared" si="37"/>
        <v>#DIV/0!</v>
      </c>
      <c r="I359" s="21"/>
    </row>
    <row r="360" spans="1:9" ht="30" hidden="1" customHeight="1" x14ac:dyDescent="0.2">
      <c r="A360" s="47" t="s">
        <v>548</v>
      </c>
      <c r="B360" s="60" t="s">
        <v>546</v>
      </c>
      <c r="C360" s="29">
        <v>0</v>
      </c>
      <c r="D360" s="29"/>
      <c r="E360" s="64">
        <f t="shared" si="50"/>
        <v>0</v>
      </c>
      <c r="F360" s="29"/>
      <c r="G360" s="64">
        <f t="shared" si="51"/>
        <v>0</v>
      </c>
      <c r="H360" s="29" t="e">
        <f t="shared" si="37"/>
        <v>#DIV/0!</v>
      </c>
      <c r="I360" s="29"/>
    </row>
    <row r="361" spans="1:9" ht="45" customHeight="1" x14ac:dyDescent="0.2">
      <c r="A361" s="54" t="s">
        <v>435</v>
      </c>
      <c r="B361" s="58" t="s">
        <v>357</v>
      </c>
      <c r="C361" s="21">
        <f>C362</f>
        <v>0</v>
      </c>
      <c r="D361" s="21">
        <f t="shared" ref="D361:F361" si="57">D362</f>
        <v>5700.5</v>
      </c>
      <c r="E361" s="64">
        <f t="shared" si="50"/>
        <v>5700.5</v>
      </c>
      <c r="F361" s="21">
        <f t="shared" si="57"/>
        <v>5700.5</v>
      </c>
      <c r="G361" s="64">
        <f t="shared" si="51"/>
        <v>0</v>
      </c>
      <c r="H361" s="21">
        <f t="shared" si="37"/>
        <v>100</v>
      </c>
      <c r="I361" s="21"/>
    </row>
    <row r="362" spans="1:9" ht="44.45" customHeight="1" x14ac:dyDescent="0.2">
      <c r="A362" s="47" t="s">
        <v>436</v>
      </c>
      <c r="B362" s="60" t="s">
        <v>358</v>
      </c>
      <c r="C362" s="29">
        <v>0</v>
      </c>
      <c r="D362" s="29">
        <v>5700.5</v>
      </c>
      <c r="E362" s="64">
        <f t="shared" si="50"/>
        <v>5700.5</v>
      </c>
      <c r="F362" s="29">
        <v>5700.5</v>
      </c>
      <c r="G362" s="64">
        <f t="shared" si="51"/>
        <v>0</v>
      </c>
      <c r="H362" s="29">
        <f t="shared" si="37"/>
        <v>100</v>
      </c>
      <c r="I362" s="29"/>
    </row>
    <row r="363" spans="1:9" ht="30" hidden="1" customHeight="1" x14ac:dyDescent="0.2">
      <c r="A363" s="54" t="s">
        <v>551</v>
      </c>
      <c r="B363" s="58" t="s">
        <v>549</v>
      </c>
      <c r="C363" s="21">
        <f>C364</f>
        <v>0</v>
      </c>
      <c r="D363" s="21">
        <f t="shared" ref="D363:F363" si="58">D364</f>
        <v>0</v>
      </c>
      <c r="E363" s="64">
        <f t="shared" si="50"/>
        <v>0</v>
      </c>
      <c r="F363" s="21">
        <f t="shared" si="58"/>
        <v>0</v>
      </c>
      <c r="G363" s="64">
        <f t="shared" si="51"/>
        <v>0</v>
      </c>
      <c r="H363" s="21" t="e">
        <f t="shared" si="37"/>
        <v>#DIV/0!</v>
      </c>
      <c r="I363" s="21"/>
    </row>
    <row r="364" spans="1:9" ht="30" hidden="1" customHeight="1" x14ac:dyDescent="0.2">
      <c r="A364" s="47" t="s">
        <v>552</v>
      </c>
      <c r="B364" s="60" t="s">
        <v>550</v>
      </c>
      <c r="C364" s="29">
        <v>0</v>
      </c>
      <c r="D364" s="29"/>
      <c r="E364" s="64">
        <f t="shared" si="50"/>
        <v>0</v>
      </c>
      <c r="F364" s="29"/>
      <c r="G364" s="64">
        <f t="shared" si="51"/>
        <v>0</v>
      </c>
      <c r="H364" s="29" t="e">
        <f t="shared" si="37"/>
        <v>#DIV/0!</v>
      </c>
      <c r="I364" s="29"/>
    </row>
    <row r="365" spans="1:9" ht="20.45" customHeight="1" x14ac:dyDescent="0.2">
      <c r="A365" s="54" t="s">
        <v>437</v>
      </c>
      <c r="B365" s="58" t="s">
        <v>359</v>
      </c>
      <c r="C365" s="21">
        <f>C366</f>
        <v>0</v>
      </c>
      <c r="D365" s="21">
        <f t="shared" ref="D365:I365" si="59">D366</f>
        <v>23607.8</v>
      </c>
      <c r="E365" s="64">
        <f t="shared" si="50"/>
        <v>23607.8</v>
      </c>
      <c r="F365" s="21">
        <f t="shared" si="59"/>
        <v>23607.8</v>
      </c>
      <c r="G365" s="64">
        <f t="shared" si="51"/>
        <v>0</v>
      </c>
      <c r="H365" s="21">
        <f t="shared" si="37"/>
        <v>100</v>
      </c>
      <c r="I365" s="21">
        <f t="shared" si="59"/>
        <v>0</v>
      </c>
    </row>
    <row r="366" spans="1:9" ht="30" customHeight="1" x14ac:dyDescent="0.2">
      <c r="A366" s="47" t="s">
        <v>438</v>
      </c>
      <c r="B366" s="60" t="s">
        <v>360</v>
      </c>
      <c r="C366" s="29">
        <f>32700-32700</f>
        <v>0</v>
      </c>
      <c r="D366" s="29">
        <v>23607.8</v>
      </c>
      <c r="E366" s="64">
        <f t="shared" si="50"/>
        <v>23607.8</v>
      </c>
      <c r="F366" s="29">
        <v>23607.8</v>
      </c>
      <c r="G366" s="64">
        <f t="shared" si="51"/>
        <v>0</v>
      </c>
      <c r="H366" s="29">
        <f t="shared" si="37"/>
        <v>100</v>
      </c>
      <c r="I366" s="29"/>
    </row>
    <row r="367" spans="1:9" x14ac:dyDescent="0.2">
      <c r="A367" s="54" t="s">
        <v>852</v>
      </c>
      <c r="B367" s="58" t="s">
        <v>354</v>
      </c>
      <c r="C367" s="29">
        <f>C368</f>
        <v>0</v>
      </c>
      <c r="D367" s="29">
        <f>D368</f>
        <v>1848</v>
      </c>
      <c r="E367" s="64">
        <f t="shared" si="50"/>
        <v>1848</v>
      </c>
      <c r="F367" s="29">
        <f>F368</f>
        <v>1848</v>
      </c>
      <c r="G367" s="64">
        <f t="shared" si="51"/>
        <v>0</v>
      </c>
      <c r="H367" s="29">
        <f t="shared" si="37"/>
        <v>100</v>
      </c>
      <c r="I367" s="29">
        <f>I368</f>
        <v>0</v>
      </c>
    </row>
    <row r="368" spans="1:9" ht="16.149999999999999" customHeight="1" x14ac:dyDescent="0.2">
      <c r="A368" s="47" t="s">
        <v>851</v>
      </c>
      <c r="B368" s="60" t="s">
        <v>354</v>
      </c>
      <c r="C368" s="29">
        <v>0</v>
      </c>
      <c r="D368" s="29">
        <v>1848</v>
      </c>
      <c r="E368" s="64">
        <f t="shared" si="50"/>
        <v>1848</v>
      </c>
      <c r="F368" s="29">
        <v>1848</v>
      </c>
      <c r="G368" s="64">
        <f t="shared" si="51"/>
        <v>0</v>
      </c>
      <c r="H368" s="29">
        <f t="shared" si="37"/>
        <v>100</v>
      </c>
      <c r="I368" s="29"/>
    </row>
    <row r="369" spans="1:9" ht="16.149999999999999" hidden="1" customHeight="1" x14ac:dyDescent="0.2">
      <c r="A369" s="54" t="s">
        <v>416</v>
      </c>
      <c r="B369" s="58" t="s">
        <v>414</v>
      </c>
      <c r="C369" s="21">
        <f>C370</f>
        <v>0</v>
      </c>
      <c r="D369" s="21">
        <f t="shared" ref="D369:F369" si="60">D370</f>
        <v>0</v>
      </c>
      <c r="E369" s="64">
        <f t="shared" si="50"/>
        <v>0</v>
      </c>
      <c r="F369" s="21">
        <f t="shared" si="60"/>
        <v>0</v>
      </c>
      <c r="G369" s="64">
        <f t="shared" si="51"/>
        <v>0</v>
      </c>
      <c r="H369" s="21" t="e">
        <f t="shared" si="37"/>
        <v>#DIV/0!</v>
      </c>
      <c r="I369" s="21"/>
    </row>
    <row r="370" spans="1:9" ht="25.5" hidden="1" x14ac:dyDescent="0.2">
      <c r="A370" s="47" t="s">
        <v>417</v>
      </c>
      <c r="B370" s="60" t="s">
        <v>415</v>
      </c>
      <c r="C370" s="29">
        <v>0</v>
      </c>
      <c r="D370" s="29"/>
      <c r="E370" s="64">
        <f t="shared" si="50"/>
        <v>0</v>
      </c>
      <c r="F370" s="29"/>
      <c r="G370" s="64">
        <f t="shared" si="51"/>
        <v>0</v>
      </c>
      <c r="H370" s="29" t="e">
        <f t="shared" si="37"/>
        <v>#DIV/0!</v>
      </c>
      <c r="I370" s="29"/>
    </row>
    <row r="371" spans="1:9" ht="30" customHeight="1" x14ac:dyDescent="0.2">
      <c r="A371" s="47" t="s">
        <v>850</v>
      </c>
      <c r="B371" s="60" t="s">
        <v>355</v>
      </c>
      <c r="C371" s="21">
        <f>C372</f>
        <v>58510.5</v>
      </c>
      <c r="D371" s="21">
        <f>D372</f>
        <v>53755.199999999997</v>
      </c>
      <c r="E371" s="64">
        <f t="shared" si="50"/>
        <v>-4755.3000000000029</v>
      </c>
      <c r="F371" s="21">
        <f>F372</f>
        <v>53504.9</v>
      </c>
      <c r="G371" s="64">
        <f t="shared" si="51"/>
        <v>-250.29999999999563</v>
      </c>
      <c r="H371" s="21">
        <f t="shared" si="37"/>
        <v>99.53437062832991</v>
      </c>
      <c r="I371" s="21"/>
    </row>
    <row r="372" spans="1:9" ht="41.25" customHeight="1" x14ac:dyDescent="0.2">
      <c r="A372" s="47" t="s">
        <v>849</v>
      </c>
      <c r="B372" s="60" t="s">
        <v>356</v>
      </c>
      <c r="C372" s="29">
        <v>58510.5</v>
      </c>
      <c r="D372" s="29">
        <v>53755.199999999997</v>
      </c>
      <c r="E372" s="64">
        <f t="shared" si="50"/>
        <v>-4755.3000000000029</v>
      </c>
      <c r="F372" s="29">
        <v>53504.9</v>
      </c>
      <c r="G372" s="64">
        <f t="shared" si="51"/>
        <v>-250.29999999999563</v>
      </c>
      <c r="H372" s="29">
        <f t="shared" si="37"/>
        <v>99.53437062832991</v>
      </c>
      <c r="I372" s="29"/>
    </row>
    <row r="373" spans="1:9" ht="16.149999999999999" hidden="1" customHeight="1" x14ac:dyDescent="0.2">
      <c r="A373" s="47" t="s">
        <v>397</v>
      </c>
      <c r="B373" s="20" t="s">
        <v>396</v>
      </c>
      <c r="C373" s="21">
        <f>C374</f>
        <v>0</v>
      </c>
      <c r="D373" s="21">
        <f>D374</f>
        <v>0</v>
      </c>
      <c r="E373" s="64">
        <f t="shared" si="50"/>
        <v>0</v>
      </c>
      <c r="F373" s="21">
        <f>F374</f>
        <v>0</v>
      </c>
      <c r="G373" s="64">
        <f t="shared" si="51"/>
        <v>0</v>
      </c>
      <c r="H373" s="21" t="e">
        <f t="shared" si="37"/>
        <v>#DIV/0!</v>
      </c>
      <c r="I373" s="29"/>
    </row>
    <row r="374" spans="1:9" ht="16.149999999999999" hidden="1" customHeight="1" x14ac:dyDescent="0.2">
      <c r="A374" s="47" t="s">
        <v>398</v>
      </c>
      <c r="B374" s="28" t="s">
        <v>395</v>
      </c>
      <c r="C374" s="29">
        <v>0</v>
      </c>
      <c r="D374" s="29"/>
      <c r="E374" s="64">
        <f t="shared" si="50"/>
        <v>0</v>
      </c>
      <c r="F374" s="29"/>
      <c r="G374" s="64">
        <f t="shared" si="51"/>
        <v>0</v>
      </c>
      <c r="H374" s="29" t="e">
        <f t="shared" ref="H374:H447" si="61">F374/D374*100</f>
        <v>#DIV/0!</v>
      </c>
      <c r="I374" s="29"/>
    </row>
    <row r="375" spans="1:9" x14ac:dyDescent="0.2">
      <c r="A375" s="48" t="s">
        <v>577</v>
      </c>
      <c r="B375" s="20" t="s">
        <v>575</v>
      </c>
      <c r="C375" s="21">
        <f t="shared" ref="C375:I375" si="62">C376</f>
        <v>355</v>
      </c>
      <c r="D375" s="21">
        <f t="shared" si="62"/>
        <v>355</v>
      </c>
      <c r="E375" s="64">
        <f t="shared" si="50"/>
        <v>0</v>
      </c>
      <c r="F375" s="21">
        <f t="shared" si="62"/>
        <v>355</v>
      </c>
      <c r="G375" s="64">
        <f t="shared" si="51"/>
        <v>0</v>
      </c>
      <c r="H375" s="21">
        <f t="shared" si="61"/>
        <v>100</v>
      </c>
      <c r="I375" s="21">
        <f t="shared" si="62"/>
        <v>0</v>
      </c>
    </row>
    <row r="376" spans="1:9" ht="28.5" customHeight="1" x14ac:dyDescent="0.2">
      <c r="A376" s="59" t="s">
        <v>578</v>
      </c>
      <c r="B376" s="28" t="s">
        <v>576</v>
      </c>
      <c r="C376" s="29">
        <v>355</v>
      </c>
      <c r="D376" s="29">
        <v>355</v>
      </c>
      <c r="E376" s="64">
        <f t="shared" si="50"/>
        <v>0</v>
      </c>
      <c r="F376" s="29">
        <v>355</v>
      </c>
      <c r="G376" s="64">
        <f t="shared" si="51"/>
        <v>0</v>
      </c>
      <c r="H376" s="29">
        <f t="shared" si="61"/>
        <v>100</v>
      </c>
      <c r="I376" s="29"/>
    </row>
    <row r="377" spans="1:9" ht="16.149999999999999" hidden="1" customHeight="1" x14ac:dyDescent="0.2">
      <c r="A377" s="48" t="s">
        <v>420</v>
      </c>
      <c r="B377" s="20" t="s">
        <v>418</v>
      </c>
      <c r="C377" s="21">
        <f>C378</f>
        <v>0</v>
      </c>
      <c r="D377" s="21">
        <f>D378</f>
        <v>0</v>
      </c>
      <c r="E377" s="64">
        <f t="shared" si="50"/>
        <v>0</v>
      </c>
      <c r="F377" s="21">
        <f>F378</f>
        <v>0</v>
      </c>
      <c r="G377" s="64">
        <f t="shared" si="51"/>
        <v>0</v>
      </c>
      <c r="H377" s="21" t="e">
        <f t="shared" si="61"/>
        <v>#DIV/0!</v>
      </c>
      <c r="I377" s="21"/>
    </row>
    <row r="378" spans="1:9" ht="16.149999999999999" hidden="1" customHeight="1" x14ac:dyDescent="0.2">
      <c r="A378" s="59" t="s">
        <v>421</v>
      </c>
      <c r="B378" s="28" t="s">
        <v>419</v>
      </c>
      <c r="C378" s="29">
        <v>0</v>
      </c>
      <c r="D378" s="29">
        <v>0</v>
      </c>
      <c r="E378" s="64">
        <f t="shared" si="50"/>
        <v>0</v>
      </c>
      <c r="F378" s="29">
        <v>0</v>
      </c>
      <c r="G378" s="64">
        <f t="shared" si="51"/>
        <v>0</v>
      </c>
      <c r="H378" s="29" t="e">
        <f t="shared" si="61"/>
        <v>#DIV/0!</v>
      </c>
      <c r="I378" s="29"/>
    </row>
    <row r="379" spans="1:9" s="26" customFormat="1" ht="14.25" customHeight="1" x14ac:dyDescent="0.2">
      <c r="A379" s="54" t="s">
        <v>439</v>
      </c>
      <c r="B379" s="38" t="s">
        <v>361</v>
      </c>
      <c r="C379" s="21">
        <f>C380</f>
        <v>117507.2</v>
      </c>
      <c r="D379" s="21">
        <f>D380</f>
        <v>436244.3</v>
      </c>
      <c r="E379" s="64">
        <f t="shared" si="50"/>
        <v>318737.09999999998</v>
      </c>
      <c r="F379" s="21">
        <f>F380</f>
        <v>378063.1</v>
      </c>
      <c r="G379" s="64">
        <f t="shared" si="51"/>
        <v>-58181.200000000012</v>
      </c>
      <c r="H379" s="21">
        <f t="shared" si="61"/>
        <v>86.663160985713745</v>
      </c>
      <c r="I379" s="21">
        <f>I380</f>
        <v>0</v>
      </c>
    </row>
    <row r="380" spans="1:9" ht="14.25" customHeight="1" x14ac:dyDescent="0.2">
      <c r="A380" s="47" t="s">
        <v>440</v>
      </c>
      <c r="B380" s="23" t="s">
        <v>362</v>
      </c>
      <c r="C380" s="29">
        <v>117507.2</v>
      </c>
      <c r="D380" s="29">
        <v>436244.3</v>
      </c>
      <c r="E380" s="64">
        <f t="shared" si="50"/>
        <v>318737.09999999998</v>
      </c>
      <c r="F380" s="29">
        <v>378063.1</v>
      </c>
      <c r="G380" s="64">
        <f t="shared" si="51"/>
        <v>-58181.200000000012</v>
      </c>
      <c r="H380" s="29">
        <f t="shared" si="61"/>
        <v>86.663160985713745</v>
      </c>
      <c r="I380" s="29"/>
    </row>
    <row r="381" spans="1:9" s="33" customFormat="1" ht="16.5" customHeight="1" x14ac:dyDescent="0.2">
      <c r="A381" s="16" t="s">
        <v>441</v>
      </c>
      <c r="B381" s="41" t="s">
        <v>363</v>
      </c>
      <c r="C381" s="14">
        <f>C382+C384+C386+C390+C392+C394+C396+C388</f>
        <v>1657618.5000000002</v>
      </c>
      <c r="D381" s="14">
        <f>D382+D384+D386+D390+D392+D394+D396+D388</f>
        <v>1751114.4000000001</v>
      </c>
      <c r="E381" s="64">
        <f t="shared" si="50"/>
        <v>93495.899999999907</v>
      </c>
      <c r="F381" s="14">
        <f>F382+F384+F386+F390+F392+F394+F396+F388</f>
        <v>1747821.3</v>
      </c>
      <c r="G381" s="64">
        <f t="shared" si="51"/>
        <v>-3293.1000000000931</v>
      </c>
      <c r="H381" s="14">
        <f t="shared" si="61"/>
        <v>99.811942612087478</v>
      </c>
      <c r="I381" s="14">
        <f t="shared" ref="I381" si="63">I382+I384+I386+I390+I392+I394+I396</f>
        <v>0</v>
      </c>
    </row>
    <row r="382" spans="1:9" s="26" customFormat="1" ht="30" customHeight="1" x14ac:dyDescent="0.2">
      <c r="A382" s="54" t="s">
        <v>442</v>
      </c>
      <c r="B382" s="38" t="s">
        <v>364</v>
      </c>
      <c r="C382" s="21">
        <f>C383</f>
        <v>1615253.6</v>
      </c>
      <c r="D382" s="21">
        <f>D383</f>
        <v>1686352.1</v>
      </c>
      <c r="E382" s="64">
        <f t="shared" si="50"/>
        <v>71098.5</v>
      </c>
      <c r="F382" s="21">
        <f>F383</f>
        <v>1683278.3</v>
      </c>
      <c r="G382" s="64">
        <f t="shared" si="51"/>
        <v>-3073.8000000000466</v>
      </c>
      <c r="H382" s="21">
        <f t="shared" si="61"/>
        <v>99.817724898613989</v>
      </c>
      <c r="I382" s="21">
        <f>I383</f>
        <v>0</v>
      </c>
    </row>
    <row r="383" spans="1:9" ht="30" customHeight="1" x14ac:dyDescent="0.2">
      <c r="A383" s="47" t="s">
        <v>443</v>
      </c>
      <c r="B383" s="53" t="s">
        <v>365</v>
      </c>
      <c r="C383" s="29">
        <v>1615253.6</v>
      </c>
      <c r="D383" s="29">
        <v>1686352.1</v>
      </c>
      <c r="E383" s="64">
        <f t="shared" si="50"/>
        <v>71098.5</v>
      </c>
      <c r="F383" s="29">
        <v>1683278.3</v>
      </c>
      <c r="G383" s="64">
        <f t="shared" si="51"/>
        <v>-3073.8000000000466</v>
      </c>
      <c r="H383" s="29">
        <f t="shared" si="61"/>
        <v>99.817724898613989</v>
      </c>
      <c r="I383" s="29"/>
    </row>
    <row r="384" spans="1:9" ht="43.9" customHeight="1" x14ac:dyDescent="0.2">
      <c r="A384" s="54" t="s">
        <v>444</v>
      </c>
      <c r="B384" s="38" t="s">
        <v>366</v>
      </c>
      <c r="C384" s="21">
        <f>C385</f>
        <v>30910.6</v>
      </c>
      <c r="D384" s="21">
        <f>D385</f>
        <v>51340.9</v>
      </c>
      <c r="E384" s="64">
        <f t="shared" si="50"/>
        <v>20430.300000000003</v>
      </c>
      <c r="F384" s="21">
        <f>F385</f>
        <v>51340.9</v>
      </c>
      <c r="G384" s="64">
        <f t="shared" si="51"/>
        <v>0</v>
      </c>
      <c r="H384" s="21">
        <f t="shared" si="61"/>
        <v>100</v>
      </c>
      <c r="I384" s="21"/>
    </row>
    <row r="385" spans="1:9" ht="44.45" customHeight="1" x14ac:dyDescent="0.2">
      <c r="A385" s="59" t="s">
        <v>445</v>
      </c>
      <c r="B385" s="23" t="s">
        <v>367</v>
      </c>
      <c r="C385" s="29">
        <v>30910.6</v>
      </c>
      <c r="D385" s="29">
        <v>51340.9</v>
      </c>
      <c r="E385" s="64">
        <f t="shared" si="50"/>
        <v>20430.300000000003</v>
      </c>
      <c r="F385" s="29">
        <v>51340.9</v>
      </c>
      <c r="G385" s="64">
        <f t="shared" si="51"/>
        <v>0</v>
      </c>
      <c r="H385" s="29">
        <f t="shared" si="61"/>
        <v>100</v>
      </c>
      <c r="I385" s="29"/>
    </row>
    <row r="386" spans="1:9" ht="42.75" customHeight="1" x14ac:dyDescent="0.2">
      <c r="A386" s="54" t="s">
        <v>446</v>
      </c>
      <c r="B386" s="38" t="s">
        <v>368</v>
      </c>
      <c r="C386" s="21">
        <f>C387</f>
        <v>669.3</v>
      </c>
      <c r="D386" s="21">
        <f>D387</f>
        <v>669.3</v>
      </c>
      <c r="E386" s="64">
        <f t="shared" si="50"/>
        <v>0</v>
      </c>
      <c r="F386" s="21">
        <f>F387</f>
        <v>450</v>
      </c>
      <c r="G386" s="64">
        <f t="shared" si="51"/>
        <v>-219.29999999999995</v>
      </c>
      <c r="H386" s="21">
        <f t="shared" si="61"/>
        <v>67.234424025100864</v>
      </c>
      <c r="I386" s="21">
        <f>I387</f>
        <v>0</v>
      </c>
    </row>
    <row r="387" spans="1:9" ht="42.6" customHeight="1" x14ac:dyDescent="0.2">
      <c r="A387" s="59" t="s">
        <v>447</v>
      </c>
      <c r="B387" s="23" t="s">
        <v>369</v>
      </c>
      <c r="C387" s="29">
        <v>669.3</v>
      </c>
      <c r="D387" s="29">
        <v>669.3</v>
      </c>
      <c r="E387" s="64">
        <f t="shared" si="50"/>
        <v>0</v>
      </c>
      <c r="F387" s="29">
        <v>450</v>
      </c>
      <c r="G387" s="64">
        <f t="shared" si="51"/>
        <v>-219.29999999999995</v>
      </c>
      <c r="H387" s="29">
        <f t="shared" si="61"/>
        <v>67.234424025100864</v>
      </c>
      <c r="I387" s="29">
        <v>0</v>
      </c>
    </row>
    <row r="388" spans="1:9" ht="69.599999999999994" customHeight="1" x14ac:dyDescent="0.2">
      <c r="A388" s="48" t="s">
        <v>432</v>
      </c>
      <c r="B388" s="20" t="s">
        <v>430</v>
      </c>
      <c r="C388" s="21">
        <v>0</v>
      </c>
      <c r="D388" s="21">
        <f>D389</f>
        <v>2435.8000000000002</v>
      </c>
      <c r="E388" s="64">
        <f t="shared" si="50"/>
        <v>2435.8000000000002</v>
      </c>
      <c r="F388" s="21">
        <f>F389</f>
        <v>2435.8000000000002</v>
      </c>
      <c r="G388" s="64">
        <f t="shared" si="51"/>
        <v>0</v>
      </c>
      <c r="H388" s="21">
        <f t="shared" si="61"/>
        <v>100</v>
      </c>
      <c r="I388" s="21"/>
    </row>
    <row r="389" spans="1:9" ht="69" customHeight="1" x14ac:dyDescent="0.2">
      <c r="A389" s="59" t="s">
        <v>433</v>
      </c>
      <c r="B389" s="23" t="s">
        <v>431</v>
      </c>
      <c r="C389" s="29">
        <v>0</v>
      </c>
      <c r="D389" s="29">
        <v>2435.8000000000002</v>
      </c>
      <c r="E389" s="64">
        <f t="shared" si="50"/>
        <v>2435.8000000000002</v>
      </c>
      <c r="F389" s="29">
        <v>2435.8000000000002</v>
      </c>
      <c r="G389" s="64">
        <f t="shared" si="51"/>
        <v>0</v>
      </c>
      <c r="H389" s="29">
        <f t="shared" si="61"/>
        <v>100</v>
      </c>
      <c r="I389" s="29"/>
    </row>
    <row r="390" spans="1:9" s="26" customFormat="1" ht="44.45" customHeight="1" x14ac:dyDescent="0.2">
      <c r="A390" s="54" t="s">
        <v>448</v>
      </c>
      <c r="B390" s="20" t="s">
        <v>394</v>
      </c>
      <c r="C390" s="21">
        <f>C391</f>
        <v>1745.4</v>
      </c>
      <c r="D390" s="21">
        <f>D391</f>
        <v>0</v>
      </c>
      <c r="E390" s="64">
        <f t="shared" si="50"/>
        <v>-1745.4</v>
      </c>
      <c r="F390" s="21">
        <f>F391</f>
        <v>0</v>
      </c>
      <c r="G390" s="64">
        <f t="shared" si="51"/>
        <v>0</v>
      </c>
      <c r="H390" s="21"/>
      <c r="I390" s="21">
        <f>I391</f>
        <v>0</v>
      </c>
    </row>
    <row r="391" spans="1:9" ht="43.15" customHeight="1" x14ac:dyDescent="0.2">
      <c r="A391" s="47" t="s">
        <v>449</v>
      </c>
      <c r="B391" s="23" t="s">
        <v>393</v>
      </c>
      <c r="C391" s="29">
        <v>1745.4</v>
      </c>
      <c r="D391" s="29">
        <v>0</v>
      </c>
      <c r="E391" s="64">
        <f t="shared" si="50"/>
        <v>-1745.4</v>
      </c>
      <c r="F391" s="29">
        <v>0</v>
      </c>
      <c r="G391" s="64">
        <f t="shared" si="51"/>
        <v>0</v>
      </c>
      <c r="H391" s="29"/>
      <c r="I391" s="29">
        <v>0</v>
      </c>
    </row>
    <row r="392" spans="1:9" ht="42.6" customHeight="1" x14ac:dyDescent="0.2">
      <c r="A392" s="54" t="s">
        <v>450</v>
      </c>
      <c r="B392" s="20" t="s">
        <v>847</v>
      </c>
      <c r="C392" s="21">
        <f>C393</f>
        <v>0</v>
      </c>
      <c r="D392" s="21">
        <f>D393</f>
        <v>1251</v>
      </c>
      <c r="E392" s="64">
        <f t="shared" si="50"/>
        <v>1251</v>
      </c>
      <c r="F392" s="21">
        <f>F393</f>
        <v>1251</v>
      </c>
      <c r="G392" s="64">
        <f t="shared" si="51"/>
        <v>0</v>
      </c>
      <c r="H392" s="21">
        <f t="shared" si="61"/>
        <v>100</v>
      </c>
      <c r="I392" s="29"/>
    </row>
    <row r="393" spans="1:9" ht="43.15" customHeight="1" x14ac:dyDescent="0.2">
      <c r="A393" s="59" t="s">
        <v>451</v>
      </c>
      <c r="B393" s="23" t="s">
        <v>848</v>
      </c>
      <c r="C393" s="29">
        <v>0</v>
      </c>
      <c r="D393" s="29">
        <v>1251</v>
      </c>
      <c r="E393" s="64">
        <f t="shared" si="50"/>
        <v>1251</v>
      </c>
      <c r="F393" s="29">
        <v>1251</v>
      </c>
      <c r="G393" s="64">
        <f t="shared" si="51"/>
        <v>0</v>
      </c>
      <c r="H393" s="29">
        <f t="shared" si="61"/>
        <v>100</v>
      </c>
      <c r="I393" s="29"/>
    </row>
    <row r="394" spans="1:9" ht="19.149999999999999" customHeight="1" x14ac:dyDescent="0.2">
      <c r="A394" s="48" t="s">
        <v>452</v>
      </c>
      <c r="B394" s="20" t="s">
        <v>370</v>
      </c>
      <c r="C394" s="21">
        <f>C395</f>
        <v>8516</v>
      </c>
      <c r="D394" s="21">
        <f>D395</f>
        <v>8516</v>
      </c>
      <c r="E394" s="64">
        <f t="shared" si="50"/>
        <v>0</v>
      </c>
      <c r="F394" s="21">
        <f>F395</f>
        <v>8516</v>
      </c>
      <c r="G394" s="64">
        <f t="shared" si="51"/>
        <v>0</v>
      </c>
      <c r="H394" s="21">
        <f t="shared" si="61"/>
        <v>100</v>
      </c>
      <c r="I394" s="21"/>
    </row>
    <row r="395" spans="1:9" ht="28.15" customHeight="1" x14ac:dyDescent="0.2">
      <c r="A395" s="47" t="s">
        <v>453</v>
      </c>
      <c r="B395" s="23" t="s">
        <v>371</v>
      </c>
      <c r="C395" s="29">
        <v>8516</v>
      </c>
      <c r="D395" s="29">
        <v>8516</v>
      </c>
      <c r="E395" s="64">
        <f t="shared" si="50"/>
        <v>0</v>
      </c>
      <c r="F395" s="29">
        <v>8516</v>
      </c>
      <c r="G395" s="64">
        <f t="shared" si="51"/>
        <v>0</v>
      </c>
      <c r="H395" s="29">
        <f t="shared" si="61"/>
        <v>100</v>
      </c>
      <c r="I395" s="29"/>
    </row>
    <row r="396" spans="1:9" s="26" customFormat="1" ht="17.45" customHeight="1" x14ac:dyDescent="0.2">
      <c r="A396" s="48" t="s">
        <v>454</v>
      </c>
      <c r="B396" s="38" t="s">
        <v>372</v>
      </c>
      <c r="C396" s="21">
        <f>C397</f>
        <v>523.6</v>
      </c>
      <c r="D396" s="21">
        <f>D397</f>
        <v>549.29999999999995</v>
      </c>
      <c r="E396" s="64">
        <f t="shared" si="50"/>
        <v>25.699999999999932</v>
      </c>
      <c r="F396" s="21">
        <f>F397</f>
        <v>549.29999999999995</v>
      </c>
      <c r="G396" s="64">
        <f t="shared" si="51"/>
        <v>0</v>
      </c>
      <c r="H396" s="21">
        <f t="shared" si="61"/>
        <v>100</v>
      </c>
      <c r="I396" s="21">
        <f>I397</f>
        <v>0</v>
      </c>
    </row>
    <row r="397" spans="1:9" ht="17.45" customHeight="1" x14ac:dyDescent="0.2">
      <c r="A397" s="59" t="s">
        <v>455</v>
      </c>
      <c r="B397" s="60" t="s">
        <v>373</v>
      </c>
      <c r="C397" s="29">
        <v>523.6</v>
      </c>
      <c r="D397" s="29">
        <v>549.29999999999995</v>
      </c>
      <c r="E397" s="64">
        <f t="shared" si="50"/>
        <v>25.699999999999932</v>
      </c>
      <c r="F397" s="29">
        <v>549.29999999999995</v>
      </c>
      <c r="G397" s="64">
        <f t="shared" si="51"/>
        <v>0</v>
      </c>
      <c r="H397" s="29">
        <f t="shared" si="61"/>
        <v>100</v>
      </c>
      <c r="I397" s="29"/>
    </row>
    <row r="398" spans="1:9" s="33" customFormat="1" ht="16.899999999999999" customHeight="1" x14ac:dyDescent="0.2">
      <c r="A398" s="56" t="s">
        <v>456</v>
      </c>
      <c r="B398" s="57" t="s">
        <v>374</v>
      </c>
      <c r="C398" s="42">
        <f>C405+C409+C401+C404</f>
        <v>401956.3</v>
      </c>
      <c r="D398" s="42">
        <f>D405+D409+D401+D403+D407+D399</f>
        <v>1276843.8999999999</v>
      </c>
      <c r="E398" s="64">
        <f t="shared" si="50"/>
        <v>874887.59999999986</v>
      </c>
      <c r="F398" s="42">
        <f>F405+F409+F401+F403+F407+F399</f>
        <v>1256696.2999999998</v>
      </c>
      <c r="G398" s="64">
        <f t="shared" si="51"/>
        <v>-20147.600000000093</v>
      </c>
      <c r="H398" s="42">
        <f t="shared" si="61"/>
        <v>98.422078062948799</v>
      </c>
      <c r="I398" s="42" t="e">
        <f>I401+I409+I405+#REF!+#REF!</f>
        <v>#REF!</v>
      </c>
    </row>
    <row r="399" spans="1:9" s="33" customFormat="1" ht="45.75" customHeight="1" x14ac:dyDescent="0.2">
      <c r="A399" s="48" t="s">
        <v>859</v>
      </c>
      <c r="B399" s="58" t="s">
        <v>858</v>
      </c>
      <c r="C399" s="21">
        <v>0</v>
      </c>
      <c r="D399" s="21">
        <f>D400</f>
        <v>1288</v>
      </c>
      <c r="E399" s="21">
        <f t="shared" ref="E399:F399" si="64">E400</f>
        <v>0</v>
      </c>
      <c r="F399" s="21">
        <f t="shared" si="64"/>
        <v>1288</v>
      </c>
      <c r="G399" s="21"/>
      <c r="H399" s="21">
        <f t="shared" si="61"/>
        <v>100</v>
      </c>
      <c r="I399" s="42"/>
    </row>
    <row r="400" spans="1:9" s="33" customFormat="1" ht="52.5" customHeight="1" x14ac:dyDescent="0.2">
      <c r="A400" s="59" t="s">
        <v>861</v>
      </c>
      <c r="B400" s="60" t="s">
        <v>860</v>
      </c>
      <c r="C400" s="29">
        <v>0</v>
      </c>
      <c r="D400" s="29">
        <v>1288</v>
      </c>
      <c r="E400" s="29"/>
      <c r="F400" s="29">
        <v>1288</v>
      </c>
      <c r="G400" s="29"/>
      <c r="H400" s="21">
        <f t="shared" si="61"/>
        <v>100</v>
      </c>
      <c r="I400" s="42"/>
    </row>
    <row r="401" spans="1:9" ht="45" customHeight="1" x14ac:dyDescent="0.2">
      <c r="A401" s="48" t="s">
        <v>681</v>
      </c>
      <c r="B401" s="58" t="s">
        <v>678</v>
      </c>
      <c r="C401" s="21">
        <f>C402</f>
        <v>71421.2</v>
      </c>
      <c r="D401" s="21">
        <f>D402</f>
        <v>71421.2</v>
      </c>
      <c r="E401" s="64">
        <f t="shared" si="50"/>
        <v>0</v>
      </c>
      <c r="F401" s="21">
        <f>F402</f>
        <v>71421.2</v>
      </c>
      <c r="G401" s="64">
        <f t="shared" si="51"/>
        <v>0</v>
      </c>
      <c r="H401" s="21">
        <f t="shared" si="61"/>
        <v>100</v>
      </c>
      <c r="I401" s="29">
        <f>I402</f>
        <v>0</v>
      </c>
    </row>
    <row r="402" spans="1:9" ht="43.9" customHeight="1" x14ac:dyDescent="0.2">
      <c r="A402" s="59" t="s">
        <v>680</v>
      </c>
      <c r="B402" s="60" t="s">
        <v>679</v>
      </c>
      <c r="C402" s="29">
        <v>71421.2</v>
      </c>
      <c r="D402" s="29">
        <v>71421.2</v>
      </c>
      <c r="E402" s="64">
        <f t="shared" si="50"/>
        <v>0</v>
      </c>
      <c r="F402" s="29">
        <v>71421.2</v>
      </c>
      <c r="G402" s="64">
        <f t="shared" si="51"/>
        <v>0</v>
      </c>
      <c r="H402" s="29">
        <f t="shared" si="61"/>
        <v>100</v>
      </c>
      <c r="I402" s="29"/>
    </row>
    <row r="403" spans="1:9" ht="43.15" customHeight="1" x14ac:dyDescent="0.2">
      <c r="A403" s="48" t="s">
        <v>760</v>
      </c>
      <c r="B403" s="58" t="s">
        <v>710</v>
      </c>
      <c r="C403" s="21">
        <f>C404</f>
        <v>50000</v>
      </c>
      <c r="D403" s="21">
        <f>D404</f>
        <v>84010</v>
      </c>
      <c r="E403" s="64">
        <f t="shared" si="50"/>
        <v>34010</v>
      </c>
      <c r="F403" s="21">
        <f>F404</f>
        <v>84010</v>
      </c>
      <c r="G403" s="64">
        <f t="shared" si="51"/>
        <v>0</v>
      </c>
      <c r="H403" s="29">
        <f t="shared" si="61"/>
        <v>100</v>
      </c>
      <c r="I403" s="29"/>
    </row>
    <row r="404" spans="1:9" ht="42.6" customHeight="1" x14ac:dyDescent="0.2">
      <c r="A404" s="59" t="s">
        <v>761</v>
      </c>
      <c r="B404" s="60" t="s">
        <v>711</v>
      </c>
      <c r="C404" s="29">
        <v>50000</v>
      </c>
      <c r="D404" s="29">
        <v>84010</v>
      </c>
      <c r="E404" s="64">
        <f t="shared" si="50"/>
        <v>34010</v>
      </c>
      <c r="F404" s="29">
        <v>84010</v>
      </c>
      <c r="G404" s="64">
        <f t="shared" si="51"/>
        <v>0</v>
      </c>
      <c r="H404" s="29">
        <f t="shared" si="61"/>
        <v>100</v>
      </c>
      <c r="I404" s="29"/>
    </row>
    <row r="405" spans="1:9" ht="30.6" customHeight="1" x14ac:dyDescent="0.2">
      <c r="A405" s="48" t="s">
        <v>643</v>
      </c>
      <c r="B405" s="58" t="s">
        <v>644</v>
      </c>
      <c r="C405" s="29">
        <f>C406</f>
        <v>0</v>
      </c>
      <c r="D405" s="29">
        <f>D406</f>
        <v>5000</v>
      </c>
      <c r="E405" s="64">
        <f t="shared" si="50"/>
        <v>5000</v>
      </c>
      <c r="F405" s="29">
        <f>F406</f>
        <v>5000</v>
      </c>
      <c r="G405" s="64">
        <f t="shared" si="51"/>
        <v>0</v>
      </c>
      <c r="H405" s="29">
        <f t="shared" si="61"/>
        <v>100</v>
      </c>
      <c r="I405" s="29">
        <f>I406</f>
        <v>0</v>
      </c>
    </row>
    <row r="406" spans="1:9" ht="30.6" customHeight="1" x14ac:dyDescent="0.2">
      <c r="A406" s="59" t="s">
        <v>645</v>
      </c>
      <c r="B406" s="60" t="s">
        <v>642</v>
      </c>
      <c r="C406" s="29">
        <v>0</v>
      </c>
      <c r="D406" s="29">
        <v>5000</v>
      </c>
      <c r="E406" s="64">
        <f t="shared" si="50"/>
        <v>5000</v>
      </c>
      <c r="F406" s="29">
        <v>5000</v>
      </c>
      <c r="G406" s="64">
        <f t="shared" si="51"/>
        <v>0</v>
      </c>
      <c r="H406" s="29">
        <f t="shared" si="61"/>
        <v>100</v>
      </c>
      <c r="I406" s="29">
        <v>0</v>
      </c>
    </row>
    <row r="407" spans="1:9" ht="28.9" customHeight="1" x14ac:dyDescent="0.2">
      <c r="A407" s="48" t="s">
        <v>797</v>
      </c>
      <c r="B407" s="58" t="s">
        <v>795</v>
      </c>
      <c r="C407" s="21">
        <v>0</v>
      </c>
      <c r="D407" s="21">
        <f>D408</f>
        <v>286035.40000000002</v>
      </c>
      <c r="E407" s="64">
        <f t="shared" ref="E407:E447" si="65">D407-C407</f>
        <v>286035.40000000002</v>
      </c>
      <c r="F407" s="21">
        <f>F408</f>
        <v>286035.40000000002</v>
      </c>
      <c r="G407" s="64">
        <f t="shared" ref="G407:G447" si="66">F407-D407</f>
        <v>0</v>
      </c>
      <c r="H407" s="29">
        <f t="shared" si="61"/>
        <v>100</v>
      </c>
      <c r="I407" s="29"/>
    </row>
    <row r="408" spans="1:9" ht="31.9" customHeight="1" x14ac:dyDescent="0.2">
      <c r="A408" s="59" t="s">
        <v>798</v>
      </c>
      <c r="B408" s="60" t="s">
        <v>796</v>
      </c>
      <c r="C408" s="29">
        <v>0</v>
      </c>
      <c r="D408" s="29">
        <v>286035.40000000002</v>
      </c>
      <c r="E408" s="64">
        <f t="shared" si="65"/>
        <v>286035.40000000002</v>
      </c>
      <c r="F408" s="29">
        <v>286035.40000000002</v>
      </c>
      <c r="G408" s="64">
        <f t="shared" si="66"/>
        <v>0</v>
      </c>
      <c r="H408" s="29">
        <f t="shared" si="61"/>
        <v>100</v>
      </c>
      <c r="I408" s="29"/>
    </row>
    <row r="409" spans="1:9" s="26" customFormat="1" ht="19.899999999999999" customHeight="1" x14ac:dyDescent="0.2">
      <c r="A409" s="48" t="s">
        <v>457</v>
      </c>
      <c r="B409" s="58" t="s">
        <v>375</v>
      </c>
      <c r="C409" s="21">
        <f>C410</f>
        <v>280535.09999999998</v>
      </c>
      <c r="D409" s="21">
        <f>D410</f>
        <v>829089.3</v>
      </c>
      <c r="E409" s="64">
        <f t="shared" si="65"/>
        <v>548554.20000000007</v>
      </c>
      <c r="F409" s="21">
        <f>F410</f>
        <v>808941.7</v>
      </c>
      <c r="G409" s="64">
        <f t="shared" si="66"/>
        <v>-20147.600000000093</v>
      </c>
      <c r="H409" s="21">
        <f t="shared" si="61"/>
        <v>97.569911950377346</v>
      </c>
      <c r="I409" s="21">
        <f>I410</f>
        <v>0</v>
      </c>
    </row>
    <row r="410" spans="1:9" ht="19.899999999999999" customHeight="1" x14ac:dyDescent="0.2">
      <c r="A410" s="59" t="s">
        <v>458</v>
      </c>
      <c r="B410" s="60" t="s">
        <v>376</v>
      </c>
      <c r="C410" s="29">
        <v>280535.09999999998</v>
      </c>
      <c r="D410" s="29">
        <v>829089.3</v>
      </c>
      <c r="E410" s="64">
        <f t="shared" si="65"/>
        <v>548554.20000000007</v>
      </c>
      <c r="F410" s="29">
        <v>808941.7</v>
      </c>
      <c r="G410" s="64">
        <f t="shared" si="66"/>
        <v>-20147.600000000093</v>
      </c>
      <c r="H410" s="29">
        <f t="shared" si="61"/>
        <v>97.569911950377346</v>
      </c>
      <c r="I410" s="29">
        <v>0</v>
      </c>
    </row>
    <row r="411" spans="1:9" ht="25.5" x14ac:dyDescent="0.2">
      <c r="A411" s="56" t="s">
        <v>717</v>
      </c>
      <c r="B411" s="57" t="s">
        <v>712</v>
      </c>
      <c r="C411" s="42">
        <f>C412</f>
        <v>0</v>
      </c>
      <c r="D411" s="42">
        <f>D412</f>
        <v>16281</v>
      </c>
      <c r="E411" s="64">
        <f t="shared" si="65"/>
        <v>16281</v>
      </c>
      <c r="F411" s="42">
        <f>F412</f>
        <v>18017.400000000001</v>
      </c>
      <c r="G411" s="64">
        <f t="shared" si="66"/>
        <v>1736.4000000000015</v>
      </c>
      <c r="H411" s="42">
        <f t="shared" si="61"/>
        <v>110.66519255573984</v>
      </c>
      <c r="I411" s="29"/>
    </row>
    <row r="412" spans="1:9" ht="29.45" customHeight="1" x14ac:dyDescent="0.2">
      <c r="A412" s="48" t="s">
        <v>716</v>
      </c>
      <c r="B412" s="58" t="s">
        <v>713</v>
      </c>
      <c r="C412" s="21">
        <f>C413</f>
        <v>0</v>
      </c>
      <c r="D412" s="21">
        <f>D413</f>
        <v>16281</v>
      </c>
      <c r="E412" s="64">
        <f t="shared" si="65"/>
        <v>16281</v>
      </c>
      <c r="F412" s="21">
        <f>F413</f>
        <v>18017.400000000001</v>
      </c>
      <c r="G412" s="64">
        <f t="shared" si="66"/>
        <v>1736.4000000000015</v>
      </c>
      <c r="H412" s="29">
        <f t="shared" si="61"/>
        <v>110.66519255573984</v>
      </c>
      <c r="I412" s="29"/>
    </row>
    <row r="413" spans="1:9" ht="30" customHeight="1" x14ac:dyDescent="0.2">
      <c r="A413" s="59" t="s">
        <v>715</v>
      </c>
      <c r="B413" s="60" t="s">
        <v>714</v>
      </c>
      <c r="C413" s="29">
        <v>0</v>
      </c>
      <c r="D413" s="29">
        <v>16281</v>
      </c>
      <c r="E413" s="64">
        <f t="shared" si="65"/>
        <v>16281</v>
      </c>
      <c r="F413" s="29">
        <v>18017.400000000001</v>
      </c>
      <c r="G413" s="64">
        <f t="shared" si="66"/>
        <v>1736.4000000000015</v>
      </c>
      <c r="H413" s="29">
        <f t="shared" si="61"/>
        <v>110.66519255573984</v>
      </c>
      <c r="I413" s="29"/>
    </row>
    <row r="414" spans="1:9" x14ac:dyDescent="0.2">
      <c r="A414" s="44" t="s">
        <v>377</v>
      </c>
      <c r="B414" s="13" t="s">
        <v>824</v>
      </c>
      <c r="C414" s="14">
        <f>C415</f>
        <v>163302.20000000001</v>
      </c>
      <c r="D414" s="14">
        <f>D415</f>
        <v>42167.3</v>
      </c>
      <c r="E414" s="64">
        <f t="shared" si="65"/>
        <v>-121134.90000000001</v>
      </c>
      <c r="F414" s="14">
        <f>F415</f>
        <v>42194.3</v>
      </c>
      <c r="G414" s="64">
        <f t="shared" si="66"/>
        <v>27</v>
      </c>
      <c r="H414" s="14">
        <f t="shared" si="61"/>
        <v>100.06403065882805</v>
      </c>
      <c r="I414" s="14">
        <f>I415</f>
        <v>0</v>
      </c>
    </row>
    <row r="415" spans="1:9" s="26" customFormat="1" ht="19.149999999999999" customHeight="1" x14ac:dyDescent="0.2">
      <c r="A415" s="37" t="s">
        <v>459</v>
      </c>
      <c r="B415" s="38" t="s">
        <v>378</v>
      </c>
      <c r="C415" s="25">
        <f>C417+C416</f>
        <v>163302.20000000001</v>
      </c>
      <c r="D415" s="25">
        <f>D417+D416</f>
        <v>42167.3</v>
      </c>
      <c r="E415" s="64">
        <f t="shared" si="65"/>
        <v>-121134.90000000001</v>
      </c>
      <c r="F415" s="25">
        <f>F417+F416</f>
        <v>42194.3</v>
      </c>
      <c r="G415" s="64">
        <f t="shared" si="66"/>
        <v>27</v>
      </c>
      <c r="H415" s="25">
        <f t="shared" si="61"/>
        <v>100.06403065882805</v>
      </c>
      <c r="I415" s="25">
        <f>I417+I416</f>
        <v>0</v>
      </c>
    </row>
    <row r="416" spans="1:9" ht="44.45" customHeight="1" x14ac:dyDescent="0.2">
      <c r="A416" s="22" t="s">
        <v>379</v>
      </c>
      <c r="B416" s="23" t="s">
        <v>380</v>
      </c>
      <c r="C416" s="24">
        <v>2444</v>
      </c>
      <c r="D416" s="24">
        <v>2199.9</v>
      </c>
      <c r="E416" s="64">
        <f t="shared" si="65"/>
        <v>-244.09999999999991</v>
      </c>
      <c r="F416" s="24">
        <v>2226.9</v>
      </c>
      <c r="G416" s="64">
        <f t="shared" si="66"/>
        <v>27</v>
      </c>
      <c r="H416" s="24">
        <f t="shared" si="61"/>
        <v>101.22732851493251</v>
      </c>
      <c r="I416" s="24"/>
    </row>
    <row r="417" spans="1:9" ht="18.600000000000001" customHeight="1" x14ac:dyDescent="0.2">
      <c r="A417" s="22" t="s">
        <v>460</v>
      </c>
      <c r="B417" s="23" t="s">
        <v>378</v>
      </c>
      <c r="C417" s="24">
        <v>160858.20000000001</v>
      </c>
      <c r="D417" s="24">
        <v>39967.4</v>
      </c>
      <c r="E417" s="64">
        <f t="shared" si="65"/>
        <v>-120890.80000000002</v>
      </c>
      <c r="F417" s="24">
        <v>39967.4</v>
      </c>
      <c r="G417" s="64">
        <f t="shared" si="66"/>
        <v>0</v>
      </c>
      <c r="H417" s="24">
        <f t="shared" si="61"/>
        <v>100</v>
      </c>
      <c r="I417" s="24"/>
    </row>
    <row r="418" spans="1:9" ht="65.25" customHeight="1" x14ac:dyDescent="0.2">
      <c r="A418" s="12" t="s">
        <v>381</v>
      </c>
      <c r="B418" s="57" t="s">
        <v>382</v>
      </c>
      <c r="C418" s="42">
        <f>C419</f>
        <v>0</v>
      </c>
      <c r="D418" s="42">
        <f>D419</f>
        <v>41739.800000000003</v>
      </c>
      <c r="E418" s="64">
        <f t="shared" si="65"/>
        <v>41739.800000000003</v>
      </c>
      <c r="F418" s="42">
        <f>F419</f>
        <v>42222.8</v>
      </c>
      <c r="G418" s="64">
        <f t="shared" si="66"/>
        <v>483</v>
      </c>
      <c r="H418" s="42">
        <f t="shared" si="61"/>
        <v>101.15716893708165</v>
      </c>
      <c r="I418" s="42">
        <f>I419</f>
        <v>0</v>
      </c>
    </row>
    <row r="419" spans="1:9" s="33" customFormat="1" ht="30.6" customHeight="1" x14ac:dyDescent="0.2">
      <c r="A419" s="40" t="s">
        <v>461</v>
      </c>
      <c r="B419" s="57" t="s">
        <v>383</v>
      </c>
      <c r="C419" s="14">
        <f>C420</f>
        <v>0</v>
      </c>
      <c r="D419" s="14">
        <f>D420</f>
        <v>41739.800000000003</v>
      </c>
      <c r="E419" s="64">
        <f t="shared" si="65"/>
        <v>41739.800000000003</v>
      </c>
      <c r="F419" s="14">
        <f>F420</f>
        <v>42222.8</v>
      </c>
      <c r="G419" s="64">
        <f t="shared" si="66"/>
        <v>483</v>
      </c>
      <c r="H419" s="42">
        <f t="shared" si="61"/>
        <v>101.15716893708165</v>
      </c>
      <c r="I419" s="14">
        <f>I420</f>
        <v>0</v>
      </c>
    </row>
    <row r="420" spans="1:9" s="26" customFormat="1" ht="30.6" customHeight="1" x14ac:dyDescent="0.2">
      <c r="A420" s="19" t="s">
        <v>462</v>
      </c>
      <c r="B420" s="58" t="s">
        <v>384</v>
      </c>
      <c r="C420" s="25">
        <f>C422+C423</f>
        <v>0</v>
      </c>
      <c r="D420" s="25">
        <f>D422+D423+D426</f>
        <v>41739.800000000003</v>
      </c>
      <c r="E420" s="64">
        <f t="shared" si="65"/>
        <v>41739.800000000003</v>
      </c>
      <c r="F420" s="25">
        <f>F422+F423+F426</f>
        <v>42222.8</v>
      </c>
      <c r="G420" s="64">
        <f t="shared" si="66"/>
        <v>483</v>
      </c>
      <c r="H420" s="24">
        <f t="shared" si="61"/>
        <v>101.15716893708165</v>
      </c>
      <c r="I420" s="25">
        <f>I422+I423</f>
        <v>0</v>
      </c>
    </row>
    <row r="421" spans="1:9" hidden="1" x14ac:dyDescent="0.2">
      <c r="A421" s="27"/>
      <c r="B421" s="60"/>
      <c r="C421" s="24"/>
      <c r="D421" s="24"/>
      <c r="E421" s="64">
        <f t="shared" si="65"/>
        <v>0</v>
      </c>
      <c r="F421" s="24"/>
      <c r="G421" s="64">
        <f t="shared" si="66"/>
        <v>0</v>
      </c>
      <c r="H421" s="24" t="e">
        <f t="shared" si="61"/>
        <v>#DIV/0!</v>
      </c>
      <c r="I421" s="24"/>
    </row>
    <row r="422" spans="1:9" ht="25.5" hidden="1" x14ac:dyDescent="0.2">
      <c r="A422" s="27" t="s">
        <v>463</v>
      </c>
      <c r="B422" s="60" t="s">
        <v>385</v>
      </c>
      <c r="C422" s="24">
        <v>0</v>
      </c>
      <c r="D422" s="24"/>
      <c r="E422" s="64">
        <f t="shared" si="65"/>
        <v>0</v>
      </c>
      <c r="F422" s="24"/>
      <c r="G422" s="64">
        <f t="shared" si="66"/>
        <v>0</v>
      </c>
      <c r="H422" s="24" t="e">
        <f t="shared" si="61"/>
        <v>#DIV/0!</v>
      </c>
      <c r="I422" s="24"/>
    </row>
    <row r="423" spans="1:9" ht="30.6" customHeight="1" x14ac:dyDescent="0.2">
      <c r="A423" s="27" t="s">
        <v>464</v>
      </c>
      <c r="B423" s="60" t="s">
        <v>386</v>
      </c>
      <c r="C423" s="24">
        <v>0</v>
      </c>
      <c r="D423" s="24">
        <f t="shared" ref="D423" si="67">SUM(D424:D425)</f>
        <v>40654.300000000003</v>
      </c>
      <c r="E423" s="64">
        <f t="shared" si="65"/>
        <v>40654.300000000003</v>
      </c>
      <c r="F423" s="24">
        <v>40805.4</v>
      </c>
      <c r="G423" s="64">
        <f t="shared" si="66"/>
        <v>151.09999999999854</v>
      </c>
      <c r="H423" s="24">
        <f t="shared" si="61"/>
        <v>100.37167040140895</v>
      </c>
      <c r="I423" s="24"/>
    </row>
    <row r="424" spans="1:9" ht="47.45" customHeight="1" x14ac:dyDescent="0.2">
      <c r="A424" s="27" t="s">
        <v>804</v>
      </c>
      <c r="B424" s="60" t="s">
        <v>762</v>
      </c>
      <c r="C424" s="24">
        <v>0</v>
      </c>
      <c r="D424" s="24">
        <v>630.79999999999995</v>
      </c>
      <c r="E424" s="64">
        <f t="shared" si="65"/>
        <v>630.79999999999995</v>
      </c>
      <c r="F424" s="24">
        <v>781.9</v>
      </c>
      <c r="G424" s="64">
        <f t="shared" si="66"/>
        <v>151.10000000000002</v>
      </c>
      <c r="H424" s="24">
        <f t="shared" si="61"/>
        <v>123.9537095751427</v>
      </c>
      <c r="I424" s="24"/>
    </row>
    <row r="425" spans="1:9" ht="56.45" customHeight="1" x14ac:dyDescent="0.2">
      <c r="A425" s="27" t="s">
        <v>805</v>
      </c>
      <c r="B425" s="60" t="s">
        <v>763</v>
      </c>
      <c r="C425" s="24">
        <v>0</v>
      </c>
      <c r="D425" s="24">
        <v>40023.5</v>
      </c>
      <c r="E425" s="64">
        <f t="shared" si="65"/>
        <v>40023.5</v>
      </c>
      <c r="F425" s="24">
        <v>40023.5</v>
      </c>
      <c r="G425" s="64">
        <f t="shared" si="66"/>
        <v>0</v>
      </c>
      <c r="H425" s="24">
        <f t="shared" si="61"/>
        <v>100</v>
      </c>
      <c r="I425" s="24"/>
    </row>
    <row r="426" spans="1:9" ht="30.6" customHeight="1" x14ac:dyDescent="0.2">
      <c r="A426" s="27" t="s">
        <v>837</v>
      </c>
      <c r="B426" s="60" t="s">
        <v>799</v>
      </c>
      <c r="C426" s="24">
        <v>0</v>
      </c>
      <c r="D426" s="24">
        <f>D427+D428+D429</f>
        <v>1085.5</v>
      </c>
      <c r="E426" s="24">
        <f t="shared" ref="E426" si="68">E427+E428+E429</f>
        <v>1085.5</v>
      </c>
      <c r="F426" s="24">
        <v>1417.4</v>
      </c>
      <c r="G426" s="64">
        <f t="shared" si="66"/>
        <v>331.90000000000009</v>
      </c>
      <c r="H426" s="24">
        <f t="shared" si="61"/>
        <v>130.57577153385537</v>
      </c>
      <c r="I426" s="24"/>
    </row>
    <row r="427" spans="1:9" ht="30.6" customHeight="1" x14ac:dyDescent="0.2">
      <c r="A427" s="27" t="s">
        <v>837</v>
      </c>
      <c r="B427" s="60" t="s">
        <v>799</v>
      </c>
      <c r="C427" s="24">
        <v>0</v>
      </c>
      <c r="D427" s="24">
        <v>0</v>
      </c>
      <c r="E427" s="64">
        <f t="shared" si="65"/>
        <v>0</v>
      </c>
      <c r="F427" s="24">
        <v>303.8</v>
      </c>
      <c r="G427" s="64">
        <f t="shared" si="66"/>
        <v>303.8</v>
      </c>
      <c r="H427" s="24"/>
      <c r="I427" s="24"/>
    </row>
    <row r="428" spans="1:9" ht="39.75" customHeight="1" x14ac:dyDescent="0.2">
      <c r="A428" s="27" t="s">
        <v>840</v>
      </c>
      <c r="B428" s="60" t="s">
        <v>838</v>
      </c>
      <c r="C428" s="24">
        <v>0</v>
      </c>
      <c r="D428" s="24">
        <v>1085.5</v>
      </c>
      <c r="E428" s="64">
        <f t="shared" si="65"/>
        <v>1085.5</v>
      </c>
      <c r="F428" s="24">
        <v>1251.5</v>
      </c>
      <c r="G428" s="64">
        <f t="shared" si="66"/>
        <v>166</v>
      </c>
      <c r="H428" s="24">
        <f t="shared" si="61"/>
        <v>115.29249193919853</v>
      </c>
      <c r="I428" s="24"/>
    </row>
    <row r="429" spans="1:9" ht="54" customHeight="1" x14ac:dyDescent="0.2">
      <c r="A429" s="27" t="s">
        <v>841</v>
      </c>
      <c r="B429" s="60" t="s">
        <v>839</v>
      </c>
      <c r="C429" s="24">
        <v>0</v>
      </c>
      <c r="D429" s="24">
        <v>0</v>
      </c>
      <c r="E429" s="64">
        <f t="shared" si="65"/>
        <v>0</v>
      </c>
      <c r="F429" s="24">
        <v>165.9</v>
      </c>
      <c r="G429" s="64">
        <f t="shared" si="66"/>
        <v>165.9</v>
      </c>
      <c r="H429" s="24"/>
      <c r="I429" s="24"/>
    </row>
    <row r="430" spans="1:9" ht="28.9" customHeight="1" x14ac:dyDescent="0.2">
      <c r="A430" s="12" t="s">
        <v>387</v>
      </c>
      <c r="B430" s="13" t="s">
        <v>388</v>
      </c>
      <c r="C430" s="42">
        <f>C431</f>
        <v>0</v>
      </c>
      <c r="D430" s="42">
        <f>D431</f>
        <v>-85854.400000000009</v>
      </c>
      <c r="E430" s="64">
        <f t="shared" si="65"/>
        <v>-85854.400000000009</v>
      </c>
      <c r="F430" s="42">
        <f>F431</f>
        <v>-105480</v>
      </c>
      <c r="G430" s="64">
        <f t="shared" si="66"/>
        <v>-19625.599999999991</v>
      </c>
      <c r="H430" s="42">
        <f t="shared" si="61"/>
        <v>122.85916621629175</v>
      </c>
      <c r="I430" s="42">
        <f>I446</f>
        <v>0</v>
      </c>
    </row>
    <row r="431" spans="1:9" ht="28.9" customHeight="1" x14ac:dyDescent="0.2">
      <c r="A431" s="19" t="s">
        <v>465</v>
      </c>
      <c r="B431" s="58" t="s">
        <v>389</v>
      </c>
      <c r="C431" s="21">
        <f>C436+C446</f>
        <v>0</v>
      </c>
      <c r="D431" s="21">
        <f>D436+D446+D438+D440+D441+D442+D443+D444+D434+D445+D433+D439+D432+D435</f>
        <v>-85854.400000000009</v>
      </c>
      <c r="E431" s="64">
        <f t="shared" si="65"/>
        <v>-85854.400000000009</v>
      </c>
      <c r="F431" s="21">
        <f>F436+F446+F438+F440+F441+F442+F443+F444+F434+F445+F433+F439+F435+F432</f>
        <v>-105480</v>
      </c>
      <c r="G431" s="64">
        <f t="shared" si="66"/>
        <v>-19625.599999999991</v>
      </c>
      <c r="H431" s="21">
        <f t="shared" si="61"/>
        <v>122.85916621629175</v>
      </c>
      <c r="I431" s="67"/>
    </row>
    <row r="432" spans="1:9" ht="52.5" customHeight="1" x14ac:dyDescent="0.2">
      <c r="A432" s="27" t="s">
        <v>871</v>
      </c>
      <c r="B432" s="60" t="s">
        <v>862</v>
      </c>
      <c r="C432" s="29">
        <v>0</v>
      </c>
      <c r="D432" s="21">
        <v>-503.2</v>
      </c>
      <c r="E432" s="64"/>
      <c r="F432" s="21">
        <v>-503.2</v>
      </c>
      <c r="G432" s="64"/>
      <c r="H432" s="21">
        <f t="shared" si="61"/>
        <v>100</v>
      </c>
      <c r="I432" s="67"/>
    </row>
    <row r="433" spans="1:9" ht="41.25" customHeight="1" x14ac:dyDescent="0.2">
      <c r="A433" s="27" t="s">
        <v>767</v>
      </c>
      <c r="B433" s="60" t="s">
        <v>764</v>
      </c>
      <c r="C433" s="29">
        <v>0</v>
      </c>
      <c r="D433" s="21">
        <v>-28088.2</v>
      </c>
      <c r="E433" s="64">
        <f t="shared" si="65"/>
        <v>-28088.2</v>
      </c>
      <c r="F433" s="21">
        <v>-28088.2</v>
      </c>
      <c r="G433" s="64">
        <f t="shared" si="66"/>
        <v>0</v>
      </c>
      <c r="H433" s="21">
        <f t="shared" si="61"/>
        <v>100</v>
      </c>
      <c r="I433" s="67"/>
    </row>
    <row r="434" spans="1:9" ht="28.9" hidden="1" customHeight="1" x14ac:dyDescent="0.2">
      <c r="A434" s="27" t="s">
        <v>718</v>
      </c>
      <c r="B434" s="60" t="s">
        <v>698</v>
      </c>
      <c r="C434" s="21">
        <v>0</v>
      </c>
      <c r="D434" s="21">
        <v>0</v>
      </c>
      <c r="E434" s="64">
        <f t="shared" si="65"/>
        <v>0</v>
      </c>
      <c r="F434" s="29">
        <v>0</v>
      </c>
      <c r="G434" s="64">
        <f t="shared" si="66"/>
        <v>0</v>
      </c>
      <c r="H434" s="21" t="e">
        <f t="shared" si="61"/>
        <v>#DIV/0!</v>
      </c>
      <c r="I434" s="67"/>
    </row>
    <row r="435" spans="1:9" ht="39.75" customHeight="1" x14ac:dyDescent="0.2">
      <c r="A435" s="27" t="s">
        <v>834</v>
      </c>
      <c r="B435" s="60" t="s">
        <v>833</v>
      </c>
      <c r="C435" s="29">
        <v>0</v>
      </c>
      <c r="D435" s="29">
        <v>-13.3</v>
      </c>
      <c r="E435" s="78">
        <f t="shared" si="65"/>
        <v>-13.3</v>
      </c>
      <c r="F435" s="29">
        <v>-13.3</v>
      </c>
      <c r="G435" s="78"/>
      <c r="H435" s="21">
        <f t="shared" si="61"/>
        <v>100</v>
      </c>
      <c r="I435" s="67"/>
    </row>
    <row r="436" spans="1:9" ht="43.15" customHeight="1" x14ac:dyDescent="0.2">
      <c r="A436" s="22" t="s">
        <v>466</v>
      </c>
      <c r="B436" s="23" t="s">
        <v>390</v>
      </c>
      <c r="C436" s="24">
        <v>0</v>
      </c>
      <c r="D436" s="24">
        <v>-3323.6</v>
      </c>
      <c r="E436" s="64">
        <f t="shared" si="65"/>
        <v>-3323.6</v>
      </c>
      <c r="F436" s="24">
        <v>-3323.6</v>
      </c>
      <c r="G436" s="64">
        <f t="shared" si="66"/>
        <v>0</v>
      </c>
      <c r="H436" s="21">
        <f t="shared" si="61"/>
        <v>100</v>
      </c>
      <c r="I436" s="42"/>
    </row>
    <row r="437" spans="1:9" ht="30" hidden="1" customHeight="1" x14ac:dyDescent="0.2">
      <c r="A437" s="22" t="s">
        <v>719</v>
      </c>
      <c r="B437" s="23" t="s">
        <v>699</v>
      </c>
      <c r="C437" s="24">
        <v>0</v>
      </c>
      <c r="D437" s="24">
        <v>0</v>
      </c>
      <c r="E437" s="64">
        <f t="shared" si="65"/>
        <v>0</v>
      </c>
      <c r="F437" s="24">
        <v>0</v>
      </c>
      <c r="G437" s="64">
        <f t="shared" si="66"/>
        <v>0</v>
      </c>
      <c r="H437" s="21" t="e">
        <f t="shared" si="61"/>
        <v>#DIV/0!</v>
      </c>
      <c r="I437" s="42"/>
    </row>
    <row r="438" spans="1:9" ht="31.15" hidden="1" customHeight="1" x14ac:dyDescent="0.2">
      <c r="A438" s="22" t="s">
        <v>423</v>
      </c>
      <c r="B438" s="23" t="s">
        <v>422</v>
      </c>
      <c r="C438" s="24">
        <v>0</v>
      </c>
      <c r="D438" s="24">
        <v>0</v>
      </c>
      <c r="E438" s="64">
        <f t="shared" si="65"/>
        <v>0</v>
      </c>
      <c r="F438" s="24">
        <v>0</v>
      </c>
      <c r="G438" s="64">
        <f t="shared" si="66"/>
        <v>0</v>
      </c>
      <c r="H438" s="21" t="e">
        <f t="shared" si="61"/>
        <v>#DIV/0!</v>
      </c>
      <c r="I438" s="42"/>
    </row>
    <row r="439" spans="1:9" ht="42.75" customHeight="1" x14ac:dyDescent="0.2">
      <c r="A439" s="22" t="s">
        <v>766</v>
      </c>
      <c r="B439" s="23" t="s">
        <v>765</v>
      </c>
      <c r="C439" s="24">
        <v>0</v>
      </c>
      <c r="D439" s="24">
        <v>-404.3</v>
      </c>
      <c r="E439" s="64">
        <f t="shared" si="65"/>
        <v>-404.3</v>
      </c>
      <c r="F439" s="24">
        <v>-404.3</v>
      </c>
      <c r="G439" s="64">
        <f t="shared" si="66"/>
        <v>0</v>
      </c>
      <c r="H439" s="21">
        <f t="shared" si="61"/>
        <v>100</v>
      </c>
      <c r="I439" s="42"/>
    </row>
    <row r="440" spans="1:9" ht="28.9" hidden="1" customHeight="1" x14ac:dyDescent="0.2">
      <c r="A440" s="22" t="s">
        <v>425</v>
      </c>
      <c r="B440" s="23" t="s">
        <v>424</v>
      </c>
      <c r="C440" s="24">
        <v>0</v>
      </c>
      <c r="D440" s="24">
        <v>0</v>
      </c>
      <c r="E440" s="64">
        <f t="shared" si="65"/>
        <v>0</v>
      </c>
      <c r="F440" s="24">
        <v>0</v>
      </c>
      <c r="G440" s="64">
        <f t="shared" si="66"/>
        <v>0</v>
      </c>
      <c r="H440" s="21" t="e">
        <f t="shared" si="61"/>
        <v>#DIV/0!</v>
      </c>
      <c r="I440" s="42"/>
    </row>
    <row r="441" spans="1:9" ht="43.15" hidden="1" customHeight="1" x14ac:dyDescent="0.2">
      <c r="A441" s="22" t="s">
        <v>427</v>
      </c>
      <c r="B441" s="23" t="s">
        <v>426</v>
      </c>
      <c r="C441" s="24">
        <v>0</v>
      </c>
      <c r="D441" s="24"/>
      <c r="E441" s="64">
        <f t="shared" si="65"/>
        <v>0</v>
      </c>
      <c r="F441" s="24"/>
      <c r="G441" s="64">
        <f t="shared" si="66"/>
        <v>0</v>
      </c>
      <c r="H441" s="21" t="e">
        <f t="shared" si="61"/>
        <v>#DIV/0!</v>
      </c>
      <c r="I441" s="42"/>
    </row>
    <row r="442" spans="1:9" ht="51" hidden="1" x14ac:dyDescent="0.2">
      <c r="A442" s="22" t="s">
        <v>605</v>
      </c>
      <c r="B442" s="23" t="s">
        <v>606</v>
      </c>
      <c r="C442" s="24">
        <v>0</v>
      </c>
      <c r="D442" s="24"/>
      <c r="E442" s="64">
        <f t="shared" si="65"/>
        <v>0</v>
      </c>
      <c r="F442" s="24"/>
      <c r="G442" s="64">
        <f t="shared" si="66"/>
        <v>0</v>
      </c>
      <c r="H442" s="21" t="e">
        <f t="shared" si="61"/>
        <v>#DIV/0!</v>
      </c>
      <c r="I442" s="42"/>
    </row>
    <row r="443" spans="1:9" ht="51" hidden="1" x14ac:dyDescent="0.2">
      <c r="A443" s="22" t="s">
        <v>607</v>
      </c>
      <c r="B443" s="23" t="s">
        <v>608</v>
      </c>
      <c r="C443" s="24">
        <v>0</v>
      </c>
      <c r="D443" s="24"/>
      <c r="E443" s="64">
        <f t="shared" si="65"/>
        <v>0</v>
      </c>
      <c r="F443" s="24"/>
      <c r="G443" s="64">
        <f t="shared" si="66"/>
        <v>0</v>
      </c>
      <c r="H443" s="21" t="e">
        <f t="shared" si="61"/>
        <v>#DIV/0!</v>
      </c>
      <c r="I443" s="42"/>
    </row>
    <row r="444" spans="1:9" ht="14.25" hidden="1" customHeight="1" x14ac:dyDescent="0.2">
      <c r="A444" s="22" t="s">
        <v>429</v>
      </c>
      <c r="B444" s="23" t="s">
        <v>428</v>
      </c>
      <c r="C444" s="24">
        <v>0</v>
      </c>
      <c r="D444" s="24"/>
      <c r="E444" s="64">
        <f t="shared" si="65"/>
        <v>0</v>
      </c>
      <c r="F444" s="24"/>
      <c r="G444" s="64">
        <f t="shared" si="66"/>
        <v>0</v>
      </c>
      <c r="H444" s="21" t="e">
        <f t="shared" si="61"/>
        <v>#DIV/0!</v>
      </c>
      <c r="I444" s="42"/>
    </row>
    <row r="445" spans="1:9" ht="45" customHeight="1" x14ac:dyDescent="0.2">
      <c r="A445" s="22" t="s">
        <v>720</v>
      </c>
      <c r="B445" s="23" t="s">
        <v>700</v>
      </c>
      <c r="C445" s="24">
        <v>0</v>
      </c>
      <c r="D445" s="24">
        <v>-6707.4</v>
      </c>
      <c r="E445" s="64">
        <f t="shared" si="65"/>
        <v>-6707.4</v>
      </c>
      <c r="F445" s="24">
        <v>-6707.4</v>
      </c>
      <c r="G445" s="64">
        <f t="shared" si="66"/>
        <v>0</v>
      </c>
      <c r="H445" s="21">
        <f t="shared" si="61"/>
        <v>100</v>
      </c>
      <c r="I445" s="42"/>
    </row>
    <row r="446" spans="1:9" ht="31.9" customHeight="1" x14ac:dyDescent="0.2">
      <c r="A446" s="22" t="s">
        <v>467</v>
      </c>
      <c r="B446" s="23" t="s">
        <v>391</v>
      </c>
      <c r="C446" s="24">
        <v>0</v>
      </c>
      <c r="D446" s="24">
        <v>-46814.400000000001</v>
      </c>
      <c r="E446" s="64">
        <f t="shared" si="65"/>
        <v>-46814.400000000001</v>
      </c>
      <c r="F446" s="24">
        <v>-66440</v>
      </c>
      <c r="G446" s="64">
        <f t="shared" si="66"/>
        <v>-19625.599999999999</v>
      </c>
      <c r="H446" s="24">
        <f t="shared" si="61"/>
        <v>141.92214361393076</v>
      </c>
      <c r="I446" s="24"/>
    </row>
    <row r="447" spans="1:9" ht="16.149999999999999" customHeight="1" x14ac:dyDescent="0.2">
      <c r="A447" s="12"/>
      <c r="B447" s="61" t="s">
        <v>392</v>
      </c>
      <c r="C447" s="62">
        <f>C13+C339</f>
        <v>5102320.4000000004</v>
      </c>
      <c r="D447" s="62">
        <f>D13+D339</f>
        <v>6433859.7999999998</v>
      </c>
      <c r="E447" s="64">
        <f t="shared" si="65"/>
        <v>1331539.3999999994</v>
      </c>
      <c r="F447" s="62">
        <f>F13+F339</f>
        <v>6399734.3999999994</v>
      </c>
      <c r="G447" s="64">
        <f t="shared" si="66"/>
        <v>-34125.400000000373</v>
      </c>
      <c r="H447" s="62">
        <f t="shared" si="61"/>
        <v>99.469596772997747</v>
      </c>
      <c r="I447" s="62" t="e">
        <f>I13+I339</f>
        <v>#REF!</v>
      </c>
    </row>
    <row r="449" spans="3:6" x14ac:dyDescent="0.2">
      <c r="C449" s="82"/>
      <c r="D449" s="82"/>
      <c r="E449" s="82"/>
      <c r="F449" s="82"/>
    </row>
  </sheetData>
  <autoFilter ref="A12:I447"/>
  <mergeCells count="10">
    <mergeCell ref="D9:I9"/>
    <mergeCell ref="A10:A11"/>
    <mergeCell ref="B10:B11"/>
    <mergeCell ref="C10:H10"/>
    <mergeCell ref="A8:I8"/>
    <mergeCell ref="C1:I1"/>
    <mergeCell ref="C2:I2"/>
    <mergeCell ref="C3:I3"/>
    <mergeCell ref="C6:I6"/>
    <mergeCell ref="C5:I5"/>
  </mergeCells>
  <printOptions horizontalCentered="1"/>
  <pageMargins left="0.39370078740157483" right="0.15748031496062992" top="0.19685039370078741" bottom="0.19685039370078741" header="0.15748031496062992" footer="0.19685039370078741"/>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Г-2</vt:lpstr>
      <vt:lpstr>'Форма Г-2'!Заголовки_для_печати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2902</cp:lastModifiedBy>
  <cp:lastPrinted>2023-03-23T04:16:00Z</cp:lastPrinted>
  <dcterms:created xsi:type="dcterms:W3CDTF">2018-04-25T11:49:21Z</dcterms:created>
  <dcterms:modified xsi:type="dcterms:W3CDTF">2023-03-23T04:16:21Z</dcterms:modified>
</cp:coreProperties>
</file>