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2100" windowWidth="15570" windowHeight="7020"/>
  </bookViews>
  <sheets>
    <sheet name="Форма К-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К-2'!$A$12:$I$394</definedName>
    <definedName name="_xlnm.Print_Titles" localSheetId="0">'Форма К-2'!$10:$12</definedName>
  </definedNames>
  <calcPr calcId="124519"/>
</workbook>
</file>

<file path=xl/calcChain.xml><?xml version="1.0" encoding="utf-8"?>
<calcChain xmlns="http://schemas.openxmlformats.org/spreadsheetml/2006/main">
  <c r="H385" i="1"/>
  <c r="H386"/>
  <c r="H387"/>
  <c r="H388"/>
  <c r="H389"/>
  <c r="H390"/>
  <c r="H392"/>
  <c r="H384"/>
  <c r="H375"/>
  <c r="H376"/>
  <c r="H377"/>
  <c r="H378"/>
  <c r="H379"/>
  <c r="H380"/>
  <c r="H365"/>
  <c r="H366"/>
  <c r="H273"/>
  <c r="H274"/>
  <c r="H271"/>
  <c r="H272"/>
  <c r="H263"/>
  <c r="H247"/>
  <c r="H248"/>
  <c r="H249"/>
  <c r="H250"/>
  <c r="H244"/>
  <c r="H227"/>
  <c r="H229"/>
  <c r="H224"/>
  <c r="H225"/>
  <c r="H177"/>
  <c r="C219" l="1"/>
  <c r="E204"/>
  <c r="F204"/>
  <c r="E205"/>
  <c r="F205"/>
  <c r="D204"/>
  <c r="C204"/>
  <c r="D205"/>
  <c r="C205"/>
  <c r="C266"/>
  <c r="C257"/>
  <c r="C250"/>
  <c r="C249" s="1"/>
  <c r="C242"/>
  <c r="C241" s="1"/>
  <c r="C232"/>
  <c r="C224"/>
  <c r="C225"/>
  <c r="C210"/>
  <c r="E213"/>
  <c r="F158" l="1"/>
  <c r="F157" s="1"/>
  <c r="F382"/>
  <c r="D382"/>
  <c r="F225"/>
  <c r="F219"/>
  <c r="F210"/>
  <c r="D210"/>
  <c r="D365"/>
  <c r="E365"/>
  <c r="F365"/>
  <c r="G365"/>
  <c r="C365"/>
  <c r="H318"/>
  <c r="D317"/>
  <c r="H317" s="1"/>
  <c r="E317"/>
  <c r="F317"/>
  <c r="C317"/>
  <c r="F280"/>
  <c r="H222" l="1"/>
  <c r="G221"/>
  <c r="E221"/>
  <c r="G213"/>
  <c r="D158"/>
  <c r="D157" s="1"/>
  <c r="F35"/>
  <c r="H17" l="1"/>
  <c r="H22"/>
  <c r="H24"/>
  <c r="H26"/>
  <c r="H28"/>
  <c r="H31"/>
  <c r="H33"/>
  <c r="H36"/>
  <c r="H40"/>
  <c r="H41"/>
  <c r="H42"/>
  <c r="H43"/>
  <c r="H47"/>
  <c r="H53"/>
  <c r="H55"/>
  <c r="H57"/>
  <c r="H58"/>
  <c r="H59"/>
  <c r="H61"/>
  <c r="H66"/>
  <c r="H68"/>
  <c r="H69"/>
  <c r="H73"/>
  <c r="H79"/>
  <c r="H81"/>
  <c r="H82"/>
  <c r="H86"/>
  <c r="H88"/>
  <c r="H91"/>
  <c r="H93"/>
  <c r="H96"/>
  <c r="H99"/>
  <c r="H104"/>
  <c r="H108"/>
  <c r="H109"/>
  <c r="H111"/>
  <c r="H113"/>
  <c r="H115"/>
  <c r="H116"/>
  <c r="H118"/>
  <c r="H120"/>
  <c r="H123"/>
  <c r="H125"/>
  <c r="H127"/>
  <c r="H130"/>
  <c r="H132"/>
  <c r="H135"/>
  <c r="H137"/>
  <c r="H139"/>
  <c r="H141"/>
  <c r="H144"/>
  <c r="H146"/>
  <c r="H149"/>
  <c r="H151"/>
  <c r="H154"/>
  <c r="H156"/>
  <c r="H160"/>
  <c r="H162"/>
  <c r="H164"/>
  <c r="H165"/>
  <c r="H166"/>
  <c r="H168"/>
  <c r="H171"/>
  <c r="H174"/>
  <c r="H176"/>
  <c r="H178"/>
  <c r="H185"/>
  <c r="H187"/>
  <c r="H188"/>
  <c r="H193"/>
  <c r="H195"/>
  <c r="H198"/>
  <c r="H201"/>
  <c r="H205"/>
  <c r="H206"/>
  <c r="H207"/>
  <c r="H210"/>
  <c r="H212"/>
  <c r="H214"/>
  <c r="H215"/>
  <c r="H216"/>
  <c r="H217"/>
  <c r="H220"/>
  <c r="H223"/>
  <c r="H226"/>
  <c r="H233"/>
  <c r="H235"/>
  <c r="H238"/>
  <c r="H239"/>
  <c r="H243"/>
  <c r="H245"/>
  <c r="H246"/>
  <c r="H251"/>
  <c r="H252"/>
  <c r="H255"/>
  <c r="H258"/>
  <c r="H259"/>
  <c r="H260"/>
  <c r="H261"/>
  <c r="H262"/>
  <c r="H267"/>
  <c r="H269"/>
  <c r="H270"/>
  <c r="H276"/>
  <c r="H279"/>
  <c r="H284"/>
  <c r="H287"/>
  <c r="H288"/>
  <c r="H289"/>
  <c r="H292"/>
  <c r="H295"/>
  <c r="H300"/>
  <c r="H305"/>
  <c r="H307"/>
  <c r="H312"/>
  <c r="H314"/>
  <c r="H316"/>
  <c r="H320"/>
  <c r="H322"/>
  <c r="H324"/>
  <c r="H326"/>
  <c r="H328"/>
  <c r="H330"/>
  <c r="H332"/>
  <c r="H334"/>
  <c r="H336"/>
  <c r="H338"/>
  <c r="H340"/>
  <c r="H342"/>
  <c r="H344"/>
  <c r="H347"/>
  <c r="H349"/>
  <c r="H351"/>
  <c r="H353"/>
  <c r="H355"/>
  <c r="H357"/>
  <c r="H359"/>
  <c r="H361"/>
  <c r="H364"/>
  <c r="H368"/>
  <c r="H370"/>
  <c r="H373"/>
  <c r="H374"/>
  <c r="G211" l="1"/>
  <c r="E231"/>
  <c r="G231"/>
  <c r="E230"/>
  <c r="G230"/>
  <c r="C306" l="1"/>
  <c r="E228" l="1"/>
  <c r="G228"/>
  <c r="F65" l="1"/>
  <c r="H393"/>
  <c r="C286"/>
  <c r="C285" s="1"/>
  <c r="C163" l="1"/>
  <c r="C304"/>
  <c r="C218"/>
  <c r="C203" s="1"/>
  <c r="C103"/>
  <c r="F16" l="1"/>
  <c r="E303"/>
  <c r="F306"/>
  <c r="D306"/>
  <c r="F304"/>
  <c r="D304"/>
  <c r="D286"/>
  <c r="F286"/>
  <c r="D266"/>
  <c r="F266"/>
  <c r="G268"/>
  <c r="E268"/>
  <c r="H286" l="1"/>
  <c r="H304"/>
  <c r="H266"/>
  <c r="H306"/>
  <c r="H382"/>
  <c r="F303"/>
  <c r="D303"/>
  <c r="F106"/>
  <c r="F98"/>
  <c r="G90"/>
  <c r="H303" l="1"/>
  <c r="F52"/>
  <c r="D35"/>
  <c r="D254" l="1"/>
  <c r="F257" l="1"/>
  <c r="F272"/>
  <c r="F250"/>
  <c r="F247"/>
  <c r="F237"/>
  <c r="G261"/>
  <c r="G253"/>
  <c r="F285" l="1"/>
  <c r="F224"/>
  <c r="F271"/>
  <c r="G208"/>
  <c r="D219"/>
  <c r="D237"/>
  <c r="D242"/>
  <c r="D241" s="1"/>
  <c r="D250"/>
  <c r="D249" s="1"/>
  <c r="D257"/>
  <c r="D256" s="1"/>
  <c r="D272"/>
  <c r="D271" s="1"/>
  <c r="E261"/>
  <c r="H257" l="1"/>
  <c r="H219"/>
  <c r="D285"/>
  <c r="H285" s="1"/>
  <c r="D218"/>
  <c r="E253"/>
  <c r="D247"/>
  <c r="D232"/>
  <c r="D225"/>
  <c r="E211"/>
  <c r="E208"/>
  <c r="D224" l="1"/>
  <c r="D103"/>
  <c r="C330"/>
  <c r="C356" l="1"/>
  <c r="C354"/>
  <c r="C186"/>
  <c r="F27" l="1"/>
  <c r="F21"/>
  <c r="G17" l="1"/>
  <c r="G18"/>
  <c r="G19"/>
  <c r="G20"/>
  <c r="G22"/>
  <c r="G23"/>
  <c r="G24"/>
  <c r="G25"/>
  <c r="G26"/>
  <c r="G28"/>
  <c r="G29"/>
  <c r="G30"/>
  <c r="G31"/>
  <c r="G33"/>
  <c r="G34"/>
  <c r="G36"/>
  <c r="G37"/>
  <c r="G40"/>
  <c r="G41"/>
  <c r="G42"/>
  <c r="G43"/>
  <c r="G47"/>
  <c r="G48"/>
  <c r="G50"/>
  <c r="G51"/>
  <c r="G53"/>
  <c r="G54"/>
  <c r="G55"/>
  <c r="G57"/>
  <c r="G58"/>
  <c r="G59"/>
  <c r="G61"/>
  <c r="G62"/>
  <c r="G63"/>
  <c r="G66"/>
  <c r="G67"/>
  <c r="G68"/>
  <c r="G69"/>
  <c r="G70"/>
  <c r="G73"/>
  <c r="G74"/>
  <c r="G75"/>
  <c r="G76"/>
  <c r="G77"/>
  <c r="G79"/>
  <c r="G80"/>
  <c r="G81"/>
  <c r="G82"/>
  <c r="G83"/>
  <c r="G86"/>
  <c r="G87"/>
  <c r="G88"/>
  <c r="G89"/>
  <c r="G91"/>
  <c r="G93"/>
  <c r="G94"/>
  <c r="G95"/>
  <c r="G96"/>
  <c r="G99"/>
  <c r="G104"/>
  <c r="G106"/>
  <c r="G108"/>
  <c r="G109"/>
  <c r="G111"/>
  <c r="G113"/>
  <c r="G115"/>
  <c r="G116"/>
  <c r="G118"/>
  <c r="G120"/>
  <c r="G123"/>
  <c r="G125"/>
  <c r="G127"/>
  <c r="G130"/>
  <c r="G132"/>
  <c r="G135"/>
  <c r="G137"/>
  <c r="G139"/>
  <c r="G141"/>
  <c r="G144"/>
  <c r="G146"/>
  <c r="G149"/>
  <c r="G151"/>
  <c r="G154"/>
  <c r="G156"/>
  <c r="G160"/>
  <c r="G161"/>
  <c r="G162"/>
  <c r="G164"/>
  <c r="G165"/>
  <c r="G166"/>
  <c r="G168"/>
  <c r="G171"/>
  <c r="G174"/>
  <c r="G176"/>
  <c r="G177"/>
  <c r="G178"/>
  <c r="G179"/>
  <c r="G182"/>
  <c r="G185"/>
  <c r="G187"/>
  <c r="G188"/>
  <c r="G190"/>
  <c r="G193"/>
  <c r="G195"/>
  <c r="G198"/>
  <c r="G201"/>
  <c r="G205"/>
  <c r="G206"/>
  <c r="G207"/>
  <c r="G212"/>
  <c r="G214"/>
  <c r="G215"/>
  <c r="G216"/>
  <c r="G217"/>
  <c r="G219"/>
  <c r="G220"/>
  <c r="G222"/>
  <c r="G223"/>
  <c r="G226"/>
  <c r="G227"/>
  <c r="G229"/>
  <c r="G233"/>
  <c r="G235"/>
  <c r="G238"/>
  <c r="G240"/>
  <c r="G243"/>
  <c r="G244"/>
  <c r="G245"/>
  <c r="G246"/>
  <c r="G251"/>
  <c r="G252"/>
  <c r="G255"/>
  <c r="G258"/>
  <c r="G259"/>
  <c r="G260"/>
  <c r="G262"/>
  <c r="G263"/>
  <c r="G264"/>
  <c r="G267"/>
  <c r="G269"/>
  <c r="G270"/>
  <c r="G276"/>
  <c r="G279"/>
  <c r="G281"/>
  <c r="G284"/>
  <c r="G287"/>
  <c r="G288"/>
  <c r="G289"/>
  <c r="G290"/>
  <c r="G292"/>
  <c r="G293"/>
  <c r="G295"/>
  <c r="G298"/>
  <c r="G300"/>
  <c r="G309"/>
  <c r="G312"/>
  <c r="G314"/>
  <c r="G316"/>
  <c r="G320"/>
  <c r="G322"/>
  <c r="G324"/>
  <c r="G326"/>
  <c r="G328"/>
  <c r="G330"/>
  <c r="G332"/>
  <c r="G334"/>
  <c r="G336"/>
  <c r="G338"/>
  <c r="G340"/>
  <c r="G342"/>
  <c r="G344"/>
  <c r="G347"/>
  <c r="G349"/>
  <c r="G351"/>
  <c r="G353"/>
  <c r="G355"/>
  <c r="G357"/>
  <c r="G359"/>
  <c r="G361"/>
  <c r="G364"/>
  <c r="G368"/>
  <c r="G370"/>
  <c r="G373"/>
  <c r="G374"/>
  <c r="G378"/>
  <c r="G379"/>
  <c r="G380"/>
  <c r="G384"/>
  <c r="G386"/>
  <c r="G387"/>
  <c r="G388"/>
  <c r="G389"/>
  <c r="G390"/>
  <c r="G391"/>
  <c r="G393"/>
  <c r="E17"/>
  <c r="E18"/>
  <c r="E19"/>
  <c r="E20"/>
  <c r="E22"/>
  <c r="E23"/>
  <c r="E24"/>
  <c r="E25"/>
  <c r="E26"/>
  <c r="E28"/>
  <c r="E29"/>
  <c r="E30"/>
  <c r="E31"/>
  <c r="E33"/>
  <c r="E34"/>
  <c r="E35"/>
  <c r="E36"/>
  <c r="E37"/>
  <c r="E40"/>
  <c r="E41"/>
  <c r="E42"/>
  <c r="E43"/>
  <c r="E47"/>
  <c r="E48"/>
  <c r="E50"/>
  <c r="E51"/>
  <c r="E53"/>
  <c r="E54"/>
  <c r="E55"/>
  <c r="E57"/>
  <c r="E58"/>
  <c r="E59"/>
  <c r="E61"/>
  <c r="E62"/>
  <c r="E63"/>
  <c r="E66"/>
  <c r="E67"/>
  <c r="E68"/>
  <c r="E69"/>
  <c r="E70"/>
  <c r="E73"/>
  <c r="E74"/>
  <c r="E75"/>
  <c r="E76"/>
  <c r="E77"/>
  <c r="E79"/>
  <c r="E80"/>
  <c r="E81"/>
  <c r="E82"/>
  <c r="E83"/>
  <c r="E86"/>
  <c r="E87"/>
  <c r="E88"/>
  <c r="E89"/>
  <c r="E91"/>
  <c r="E93"/>
  <c r="E94"/>
  <c r="E95"/>
  <c r="E96"/>
  <c r="E99"/>
  <c r="E103"/>
  <c r="E104"/>
  <c r="E106"/>
  <c r="E108"/>
  <c r="E109"/>
  <c r="E111"/>
  <c r="E113"/>
  <c r="E115"/>
  <c r="E116"/>
  <c r="E118"/>
  <c r="E120"/>
  <c r="E123"/>
  <c r="E125"/>
  <c r="E127"/>
  <c r="E130"/>
  <c r="E132"/>
  <c r="E135"/>
  <c r="E137"/>
  <c r="E139"/>
  <c r="E141"/>
  <c r="E144"/>
  <c r="E146"/>
  <c r="E149"/>
  <c r="E151"/>
  <c r="E154"/>
  <c r="E156"/>
  <c r="E160"/>
  <c r="E161"/>
  <c r="E162"/>
  <c r="E164"/>
  <c r="E165"/>
  <c r="E166"/>
  <c r="E168"/>
  <c r="E171"/>
  <c r="E174"/>
  <c r="E176"/>
  <c r="E177"/>
  <c r="E178"/>
  <c r="E179"/>
  <c r="E182"/>
  <c r="E185"/>
  <c r="E187"/>
  <c r="E188"/>
  <c r="E190"/>
  <c r="E193"/>
  <c r="E195"/>
  <c r="E198"/>
  <c r="E201"/>
  <c r="E206"/>
  <c r="E207"/>
  <c r="E212"/>
  <c r="E214"/>
  <c r="E215"/>
  <c r="E216"/>
  <c r="E217"/>
  <c r="E219"/>
  <c r="E220"/>
  <c r="E222"/>
  <c r="E223"/>
  <c r="E225"/>
  <c r="E226"/>
  <c r="E227"/>
  <c r="E229"/>
  <c r="E232"/>
  <c r="E235"/>
  <c r="E237"/>
  <c r="E238"/>
  <c r="E240"/>
  <c r="E242"/>
  <c r="E243"/>
  <c r="E244"/>
  <c r="E245"/>
  <c r="E246"/>
  <c r="E249"/>
  <c r="E250"/>
  <c r="E251"/>
  <c r="E252"/>
  <c r="E255"/>
  <c r="E257"/>
  <c r="E258"/>
  <c r="E259"/>
  <c r="E260"/>
  <c r="E262"/>
  <c r="E263"/>
  <c r="E264"/>
  <c r="E267"/>
  <c r="E269"/>
  <c r="E270"/>
  <c r="E276"/>
  <c r="E279"/>
  <c r="E281"/>
  <c r="E284"/>
  <c r="E286"/>
  <c r="E287"/>
  <c r="E288"/>
  <c r="E289"/>
  <c r="E290"/>
  <c r="E292"/>
  <c r="E293"/>
  <c r="E295"/>
  <c r="E298"/>
  <c r="E300"/>
  <c r="E309"/>
  <c r="E312"/>
  <c r="E314"/>
  <c r="E316"/>
  <c r="E320"/>
  <c r="E322"/>
  <c r="E324"/>
  <c r="E326"/>
  <c r="E328"/>
  <c r="E330"/>
  <c r="E332"/>
  <c r="E334"/>
  <c r="E336"/>
  <c r="E338"/>
  <c r="E340"/>
  <c r="E342"/>
  <c r="E344"/>
  <c r="E347"/>
  <c r="E349"/>
  <c r="E351"/>
  <c r="E353"/>
  <c r="E355"/>
  <c r="E357"/>
  <c r="E359"/>
  <c r="E361"/>
  <c r="E364"/>
  <c r="E368"/>
  <c r="E370"/>
  <c r="E373"/>
  <c r="E374"/>
  <c r="E378"/>
  <c r="E379"/>
  <c r="E380"/>
  <c r="E384"/>
  <c r="E386"/>
  <c r="E387"/>
  <c r="E388"/>
  <c r="E389"/>
  <c r="E390"/>
  <c r="E391"/>
  <c r="E393"/>
  <c r="E382" l="1"/>
  <c r="E210"/>
  <c r="E16"/>
  <c r="E266"/>
  <c r="E52"/>
  <c r="F352"/>
  <c r="F232" l="1"/>
  <c r="H232" s="1"/>
  <c r="G232" l="1"/>
  <c r="G257"/>
  <c r="F242"/>
  <c r="H242" s="1"/>
  <c r="G225"/>
  <c r="G266" l="1"/>
  <c r="G242"/>
  <c r="F241"/>
  <c r="H241" s="1"/>
  <c r="F297"/>
  <c r="G237"/>
  <c r="G210"/>
  <c r="F197"/>
  <c r="F112"/>
  <c r="F249" l="1"/>
  <c r="G250"/>
  <c r="D350"/>
  <c r="D352"/>
  <c r="H352" s="1"/>
  <c r="G249" l="1"/>
  <c r="E352"/>
  <c r="G352"/>
  <c r="D197"/>
  <c r="H197" s="1"/>
  <c r="G197" l="1"/>
  <c r="C339"/>
  <c r="D339"/>
  <c r="F339"/>
  <c r="H339" s="1"/>
  <c r="I339"/>
  <c r="C321"/>
  <c r="D321"/>
  <c r="F321"/>
  <c r="H321" s="1"/>
  <c r="I321"/>
  <c r="C319"/>
  <c r="D319"/>
  <c r="F319"/>
  <c r="H319" s="1"/>
  <c r="I319"/>
  <c r="C283"/>
  <c r="D283"/>
  <c r="F283"/>
  <c r="H283" s="1"/>
  <c r="I283"/>
  <c r="I103"/>
  <c r="G283" l="1"/>
  <c r="E321"/>
  <c r="G339"/>
  <c r="G321"/>
  <c r="G319"/>
  <c r="E283"/>
  <c r="E339"/>
  <c r="E319"/>
  <c r="G286" l="1"/>
  <c r="G285" l="1"/>
  <c r="F234" l="1"/>
  <c r="H234" s="1"/>
  <c r="D234"/>
  <c r="C234"/>
  <c r="F256"/>
  <c r="H256" s="1"/>
  <c r="F254"/>
  <c r="H254" s="1"/>
  <c r="F218"/>
  <c r="H218" s="1"/>
  <c r="F209"/>
  <c r="H204"/>
  <c r="D209"/>
  <c r="F356"/>
  <c r="D356"/>
  <c r="E356" s="1"/>
  <c r="H209" l="1"/>
  <c r="H356"/>
  <c r="E234"/>
  <c r="G254"/>
  <c r="G234"/>
  <c r="G218"/>
  <c r="G356"/>
  <c r="G209"/>
  <c r="G204"/>
  <c r="G382"/>
  <c r="G224"/>
  <c r="E241"/>
  <c r="G241"/>
  <c r="F333"/>
  <c r="D333"/>
  <c r="C333"/>
  <c r="I329"/>
  <c r="F329"/>
  <c r="D329"/>
  <c r="C329"/>
  <c r="F327"/>
  <c r="D327"/>
  <c r="C327"/>
  <c r="F325"/>
  <c r="D325"/>
  <c r="C325"/>
  <c r="F323"/>
  <c r="D323"/>
  <c r="E323" s="1"/>
  <c r="F294"/>
  <c r="D294"/>
  <c r="D291" s="1"/>
  <c r="I285"/>
  <c r="I282" s="1"/>
  <c r="D282"/>
  <c r="D280"/>
  <c r="F278"/>
  <c r="D278"/>
  <c r="C280"/>
  <c r="C278"/>
  <c r="F275"/>
  <c r="D275"/>
  <c r="F265"/>
  <c r="D265"/>
  <c r="G256"/>
  <c r="F236"/>
  <c r="D236"/>
  <c r="F103"/>
  <c r="H103" s="1"/>
  <c r="F32"/>
  <c r="H327" l="1"/>
  <c r="H294"/>
  <c r="H275"/>
  <c r="H265"/>
  <c r="H325"/>
  <c r="H333"/>
  <c r="F203"/>
  <c r="H323"/>
  <c r="H278"/>
  <c r="H329"/>
  <c r="E285"/>
  <c r="C282"/>
  <c r="D203"/>
  <c r="G103"/>
  <c r="G325"/>
  <c r="E278"/>
  <c r="E329"/>
  <c r="E280"/>
  <c r="G280"/>
  <c r="G323"/>
  <c r="E327"/>
  <c r="G329"/>
  <c r="E333"/>
  <c r="G265"/>
  <c r="G236"/>
  <c r="G275"/>
  <c r="G278"/>
  <c r="G294"/>
  <c r="E325"/>
  <c r="G327"/>
  <c r="G333"/>
  <c r="F291"/>
  <c r="H291" s="1"/>
  <c r="F282"/>
  <c r="H282" s="1"/>
  <c r="D277"/>
  <c r="F277"/>
  <c r="C277"/>
  <c r="C294"/>
  <c r="C275"/>
  <c r="E275" s="1"/>
  <c r="C265"/>
  <c r="E265" s="1"/>
  <c r="C254"/>
  <c r="C236"/>
  <c r="E236" s="1"/>
  <c r="E224"/>
  <c r="E218"/>
  <c r="C209"/>
  <c r="E209" s="1"/>
  <c r="E282" l="1"/>
  <c r="C202"/>
  <c r="H277"/>
  <c r="H203"/>
  <c r="E254"/>
  <c r="D202"/>
  <c r="F202"/>
  <c r="G203"/>
  <c r="G291"/>
  <c r="E277"/>
  <c r="G282"/>
  <c r="G277"/>
  <c r="C291"/>
  <c r="E291" s="1"/>
  <c r="E294"/>
  <c r="C158"/>
  <c r="H202" l="1"/>
  <c r="G202"/>
  <c r="C341"/>
  <c r="C175"/>
  <c r="F175" l="1"/>
  <c r="F163"/>
  <c r="D163"/>
  <c r="F85"/>
  <c r="F350"/>
  <c r="F341"/>
  <c r="D341"/>
  <c r="E341" s="1"/>
  <c r="H341" l="1"/>
  <c r="G350"/>
  <c r="H350"/>
  <c r="H163"/>
  <c r="G341"/>
  <c r="G163"/>
  <c r="E163"/>
  <c r="F186"/>
  <c r="H186" s="1"/>
  <c r="D186"/>
  <c r="D175"/>
  <c r="H175" s="1"/>
  <c r="F110"/>
  <c r="D110"/>
  <c r="C110"/>
  <c r="H158" l="1"/>
  <c r="H110"/>
  <c r="G35"/>
  <c r="H35"/>
  <c r="G110"/>
  <c r="E186"/>
  <c r="G186"/>
  <c r="G175"/>
  <c r="E175"/>
  <c r="G158"/>
  <c r="E158"/>
  <c r="E110"/>
  <c r="D377" l="1"/>
  <c r="D381"/>
  <c r="D376" l="1"/>
  <c r="F377"/>
  <c r="F56"/>
  <c r="G377" l="1"/>
  <c r="F376"/>
  <c r="G376" l="1"/>
  <c r="F337"/>
  <c r="D337"/>
  <c r="C337"/>
  <c r="H337" l="1"/>
  <c r="E337"/>
  <c r="G337"/>
  <c r="F72"/>
  <c r="F105" l="1"/>
  <c r="F167"/>
  <c r="F381" l="1"/>
  <c r="H381" s="1"/>
  <c r="C382"/>
  <c r="I381"/>
  <c r="I377"/>
  <c r="I376" s="1"/>
  <c r="I375" s="1"/>
  <c r="C377"/>
  <c r="E377" s="1"/>
  <c r="I372"/>
  <c r="I371" s="1"/>
  <c r="F372"/>
  <c r="D372"/>
  <c r="C372"/>
  <c r="I369"/>
  <c r="F369"/>
  <c r="D369"/>
  <c r="C369"/>
  <c r="I367"/>
  <c r="F367"/>
  <c r="F362" s="1"/>
  <c r="D367"/>
  <c r="D362" s="1"/>
  <c r="C367"/>
  <c r="C362" s="1"/>
  <c r="I363"/>
  <c r="F363"/>
  <c r="D363"/>
  <c r="C363"/>
  <c r="I360"/>
  <c r="F360"/>
  <c r="D360"/>
  <c r="C360"/>
  <c r="F358"/>
  <c r="D358"/>
  <c r="C358"/>
  <c r="I354"/>
  <c r="F354"/>
  <c r="D354"/>
  <c r="I350"/>
  <c r="C350"/>
  <c r="E350" s="1"/>
  <c r="F348"/>
  <c r="D348"/>
  <c r="C348"/>
  <c r="I346"/>
  <c r="F346"/>
  <c r="D346"/>
  <c r="C346"/>
  <c r="C345" s="1"/>
  <c r="C302" s="1"/>
  <c r="C301" s="1"/>
  <c r="I343"/>
  <c r="F343"/>
  <c r="D343"/>
  <c r="C343"/>
  <c r="F335"/>
  <c r="F310" s="1"/>
  <c r="D335"/>
  <c r="C335"/>
  <c r="C310" s="1"/>
  <c r="I331"/>
  <c r="F331"/>
  <c r="D331"/>
  <c r="C331"/>
  <c r="I315"/>
  <c r="F315"/>
  <c r="D315"/>
  <c r="C315"/>
  <c r="I313"/>
  <c r="F313"/>
  <c r="D313"/>
  <c r="C313"/>
  <c r="I311"/>
  <c r="F311"/>
  <c r="D311"/>
  <c r="C311"/>
  <c r="I308"/>
  <c r="F308"/>
  <c r="D308"/>
  <c r="C308"/>
  <c r="C303" s="1"/>
  <c r="I299"/>
  <c r="F299"/>
  <c r="D299"/>
  <c r="C299"/>
  <c r="I297"/>
  <c r="D297"/>
  <c r="C297"/>
  <c r="I257"/>
  <c r="C256"/>
  <c r="I255"/>
  <c r="I254"/>
  <c r="I236"/>
  <c r="I225"/>
  <c r="I210"/>
  <c r="I203"/>
  <c r="I200"/>
  <c r="I199" s="1"/>
  <c r="F200"/>
  <c r="D200"/>
  <c r="C200"/>
  <c r="C199" s="1"/>
  <c r="C197"/>
  <c r="E197" s="1"/>
  <c r="F194"/>
  <c r="D194"/>
  <c r="C194"/>
  <c r="I192"/>
  <c r="I191" s="1"/>
  <c r="F192"/>
  <c r="D192"/>
  <c r="C192"/>
  <c r="I189"/>
  <c r="F189"/>
  <c r="D189"/>
  <c r="C189"/>
  <c r="C184"/>
  <c r="I184"/>
  <c r="F184"/>
  <c r="I181"/>
  <c r="F181"/>
  <c r="D181"/>
  <c r="C181"/>
  <c r="I175"/>
  <c r="I173"/>
  <c r="F173"/>
  <c r="D173"/>
  <c r="C173"/>
  <c r="I170"/>
  <c r="F170"/>
  <c r="D170"/>
  <c r="C170"/>
  <c r="I167"/>
  <c r="D167"/>
  <c r="H167" s="1"/>
  <c r="C167"/>
  <c r="I158"/>
  <c r="I155"/>
  <c r="F155"/>
  <c r="D155"/>
  <c r="C155"/>
  <c r="I153"/>
  <c r="F153"/>
  <c r="D153"/>
  <c r="C153"/>
  <c r="I150"/>
  <c r="F150"/>
  <c r="D150"/>
  <c r="C150"/>
  <c r="I148"/>
  <c r="I147" s="1"/>
  <c r="F148"/>
  <c r="D148"/>
  <c r="C148"/>
  <c r="C147" s="1"/>
  <c r="F145"/>
  <c r="D145"/>
  <c r="C145"/>
  <c r="F143"/>
  <c r="D143"/>
  <c r="C143"/>
  <c r="F140"/>
  <c r="D140"/>
  <c r="C140"/>
  <c r="I138"/>
  <c r="F138"/>
  <c r="D138"/>
  <c r="C138"/>
  <c r="I136"/>
  <c r="F136"/>
  <c r="D136"/>
  <c r="C136"/>
  <c r="I134"/>
  <c r="F134"/>
  <c r="D134"/>
  <c r="C134"/>
  <c r="I131"/>
  <c r="F131"/>
  <c r="H131" s="1"/>
  <c r="D131"/>
  <c r="C131"/>
  <c r="I129"/>
  <c r="F129"/>
  <c r="D129"/>
  <c r="C129"/>
  <c r="I126"/>
  <c r="F126"/>
  <c r="H126" s="1"/>
  <c r="D126"/>
  <c r="C126"/>
  <c r="I124"/>
  <c r="F124"/>
  <c r="D124"/>
  <c r="C124"/>
  <c r="I122"/>
  <c r="F122"/>
  <c r="H122" s="1"/>
  <c r="D122"/>
  <c r="C122"/>
  <c r="I119"/>
  <c r="I117" s="1"/>
  <c r="F119"/>
  <c r="D119"/>
  <c r="C119"/>
  <c r="C117" s="1"/>
  <c r="I112"/>
  <c r="I105" s="1"/>
  <c r="D112"/>
  <c r="H112" s="1"/>
  <c r="C112"/>
  <c r="I98"/>
  <c r="F97"/>
  <c r="D98"/>
  <c r="H98" s="1"/>
  <c r="C98"/>
  <c r="I92"/>
  <c r="F92"/>
  <c r="D92"/>
  <c r="C92"/>
  <c r="I85"/>
  <c r="D85"/>
  <c r="H85" s="1"/>
  <c r="C85"/>
  <c r="F78"/>
  <c r="D78"/>
  <c r="C78"/>
  <c r="D72"/>
  <c r="H72" s="1"/>
  <c r="C72"/>
  <c r="I71"/>
  <c r="I65"/>
  <c r="D65"/>
  <c r="H65" s="1"/>
  <c r="C65"/>
  <c r="I60"/>
  <c r="F60"/>
  <c r="D60"/>
  <c r="C60"/>
  <c r="I56"/>
  <c r="D56"/>
  <c r="H56" s="1"/>
  <c r="C56"/>
  <c r="D52"/>
  <c r="C52"/>
  <c r="F46"/>
  <c r="D46"/>
  <c r="C46"/>
  <c r="I45"/>
  <c r="I39"/>
  <c r="I38" s="1"/>
  <c r="F39"/>
  <c r="D39"/>
  <c r="C39"/>
  <c r="D32"/>
  <c r="H32" s="1"/>
  <c r="C32"/>
  <c r="D27"/>
  <c r="H27" s="1"/>
  <c r="C27"/>
  <c r="D21"/>
  <c r="C21"/>
  <c r="D16"/>
  <c r="C16"/>
  <c r="I15"/>
  <c r="I14" s="1"/>
  <c r="D310" l="1"/>
  <c r="H311"/>
  <c r="H354"/>
  <c r="H348"/>
  <c r="H346"/>
  <c r="H343"/>
  <c r="H335"/>
  <c r="H315"/>
  <c r="H299"/>
  <c r="H143"/>
  <c r="H140"/>
  <c r="H136"/>
  <c r="H78"/>
  <c r="G148"/>
  <c r="H148"/>
  <c r="H153"/>
  <c r="H173"/>
  <c r="H192"/>
  <c r="H200"/>
  <c r="H92"/>
  <c r="H363"/>
  <c r="H369"/>
  <c r="H46"/>
  <c r="H358"/>
  <c r="H119"/>
  <c r="H124"/>
  <c r="H129"/>
  <c r="H134"/>
  <c r="H138"/>
  <c r="H313"/>
  <c r="H331"/>
  <c r="H60"/>
  <c r="H150"/>
  <c r="H155"/>
  <c r="H170"/>
  <c r="H194"/>
  <c r="H39"/>
  <c r="H145"/>
  <c r="H360"/>
  <c r="H367"/>
  <c r="H372"/>
  <c r="D15"/>
  <c r="H21"/>
  <c r="G16"/>
  <c r="H16"/>
  <c r="E256"/>
  <c r="E335"/>
  <c r="E181"/>
  <c r="G200"/>
  <c r="E358"/>
  <c r="E131"/>
  <c r="G354"/>
  <c r="G358"/>
  <c r="G124"/>
  <c r="G126"/>
  <c r="E150"/>
  <c r="E153"/>
  <c r="G381"/>
  <c r="G167"/>
  <c r="G155"/>
  <c r="E136"/>
  <c r="G112"/>
  <c r="G85"/>
  <c r="G72"/>
  <c r="G56"/>
  <c r="E46"/>
  <c r="G32"/>
  <c r="G27"/>
  <c r="G21"/>
  <c r="G46"/>
  <c r="E85"/>
  <c r="I97"/>
  <c r="E367"/>
  <c r="G98"/>
  <c r="G119"/>
  <c r="G129"/>
  <c r="G181"/>
  <c r="G308"/>
  <c r="E313"/>
  <c r="E331"/>
  <c r="H362"/>
  <c r="G122"/>
  <c r="E140"/>
  <c r="G311"/>
  <c r="G372"/>
  <c r="G173"/>
  <c r="G143"/>
  <c r="G78"/>
  <c r="G60"/>
  <c r="G39"/>
  <c r="E354"/>
  <c r="D345"/>
  <c r="G367"/>
  <c r="E343"/>
  <c r="E122"/>
  <c r="G335"/>
  <c r="E348"/>
  <c r="E126"/>
  <c r="G343"/>
  <c r="E60"/>
  <c r="G92"/>
  <c r="G170"/>
  <c r="E297"/>
  <c r="G297"/>
  <c r="G315"/>
  <c r="G346"/>
  <c r="F345"/>
  <c r="E369"/>
  <c r="G52"/>
  <c r="G134"/>
  <c r="G138"/>
  <c r="G145"/>
  <c r="E148"/>
  <c r="G153"/>
  <c r="G192"/>
  <c r="E200"/>
  <c r="G299"/>
  <c r="E311"/>
  <c r="G331"/>
  <c r="G360"/>
  <c r="E346"/>
  <c r="G348"/>
  <c r="E363"/>
  <c r="E362" s="1"/>
  <c r="G369"/>
  <c r="G65"/>
  <c r="E119"/>
  <c r="E124"/>
  <c r="G136"/>
  <c r="G140"/>
  <c r="G150"/>
  <c r="E299"/>
  <c r="E308"/>
  <c r="G313"/>
  <c r="E360"/>
  <c r="G363"/>
  <c r="E194"/>
  <c r="G194"/>
  <c r="E192"/>
  <c r="E189"/>
  <c r="G189"/>
  <c r="E173"/>
  <c r="E170"/>
  <c r="E167"/>
  <c r="E155"/>
  <c r="E145"/>
  <c r="E143"/>
  <c r="E138"/>
  <c r="E134"/>
  <c r="E98"/>
  <c r="E92"/>
  <c r="E78"/>
  <c r="E72"/>
  <c r="E65"/>
  <c r="E56"/>
  <c r="E32"/>
  <c r="E21"/>
  <c r="C371"/>
  <c r="E372"/>
  <c r="E315"/>
  <c r="C105"/>
  <c r="C97" s="1"/>
  <c r="E112"/>
  <c r="C38"/>
  <c r="E39"/>
  <c r="E27"/>
  <c r="G131"/>
  <c r="E129"/>
  <c r="C196"/>
  <c r="C376"/>
  <c r="E376" s="1"/>
  <c r="C381"/>
  <c r="E381" s="1"/>
  <c r="D371"/>
  <c r="D105"/>
  <c r="H105" s="1"/>
  <c r="F133"/>
  <c r="I345"/>
  <c r="F15"/>
  <c r="H15" s="1"/>
  <c r="F296"/>
  <c r="H296" s="1"/>
  <c r="I133"/>
  <c r="C172"/>
  <c r="I172"/>
  <c r="I169" s="1"/>
  <c r="D184"/>
  <c r="E184" s="1"/>
  <c r="F199"/>
  <c r="I84"/>
  <c r="I64" s="1"/>
  <c r="C121"/>
  <c r="C114" s="1"/>
  <c r="D172"/>
  <c r="F371"/>
  <c r="F121"/>
  <c r="F196"/>
  <c r="D375"/>
  <c r="C296"/>
  <c r="D296"/>
  <c r="I362"/>
  <c r="C45"/>
  <c r="C44" s="1"/>
  <c r="C152"/>
  <c r="C157"/>
  <c r="I157"/>
  <c r="D191"/>
  <c r="I183"/>
  <c r="I180" s="1"/>
  <c r="D45"/>
  <c r="C142"/>
  <c r="C183"/>
  <c r="D84"/>
  <c r="F191"/>
  <c r="H191" s="1"/>
  <c r="I303"/>
  <c r="F45"/>
  <c r="I121"/>
  <c r="I114" s="1"/>
  <c r="I218"/>
  <c r="I202" s="1"/>
  <c r="C15"/>
  <c r="C14" s="1"/>
  <c r="C84"/>
  <c r="C133"/>
  <c r="D38"/>
  <c r="D152"/>
  <c r="C71"/>
  <c r="F71"/>
  <c r="I152"/>
  <c r="F183"/>
  <c r="C191"/>
  <c r="I296"/>
  <c r="F375"/>
  <c r="I44"/>
  <c r="D133"/>
  <c r="I310"/>
  <c r="C375"/>
  <c r="F38"/>
  <c r="D71"/>
  <c r="F152"/>
  <c r="H152" s="1"/>
  <c r="D199"/>
  <c r="E199" s="1"/>
  <c r="D196"/>
  <c r="D117"/>
  <c r="E117" s="1"/>
  <c r="F84"/>
  <c r="F117"/>
  <c r="H117" s="1"/>
  <c r="D121"/>
  <c r="F142"/>
  <c r="F147"/>
  <c r="H147" s="1"/>
  <c r="D142"/>
  <c r="D147"/>
  <c r="E147" s="1"/>
  <c r="F172"/>
  <c r="E310" l="1"/>
  <c r="H371"/>
  <c r="H196"/>
  <c r="H133"/>
  <c r="H121"/>
  <c r="H345"/>
  <c r="H142"/>
  <c r="H310"/>
  <c r="H183"/>
  <c r="H84"/>
  <c r="H71"/>
  <c r="H38"/>
  <c r="H172"/>
  <c r="H45"/>
  <c r="H199"/>
  <c r="H184"/>
  <c r="G362"/>
  <c r="E121"/>
  <c r="E345"/>
  <c r="G196"/>
  <c r="E191"/>
  <c r="G142"/>
  <c r="G105"/>
  <c r="G71"/>
  <c r="G45"/>
  <c r="G117"/>
  <c r="D97"/>
  <c r="H97" s="1"/>
  <c r="G133"/>
  <c r="G38"/>
  <c r="G375"/>
  <c r="G371"/>
  <c r="E296"/>
  <c r="E45"/>
  <c r="G147"/>
  <c r="G199"/>
  <c r="G84"/>
  <c r="E375"/>
  <c r="G172"/>
  <c r="G310"/>
  <c r="G191"/>
  <c r="E371"/>
  <c r="G152"/>
  <c r="G303"/>
  <c r="G121"/>
  <c r="G296"/>
  <c r="G345"/>
  <c r="E196"/>
  <c r="E172"/>
  <c r="E157"/>
  <c r="E152"/>
  <c r="E142"/>
  <c r="E133"/>
  <c r="E105"/>
  <c r="E84"/>
  <c r="E71"/>
  <c r="E38"/>
  <c r="G15"/>
  <c r="E203"/>
  <c r="E202"/>
  <c r="G184"/>
  <c r="E15"/>
  <c r="D169"/>
  <c r="C169"/>
  <c r="F302"/>
  <c r="C128"/>
  <c r="D183"/>
  <c r="E183" s="1"/>
  <c r="I128"/>
  <c r="I13" s="1"/>
  <c r="F44"/>
  <c r="D44"/>
  <c r="D14"/>
  <c r="H157"/>
  <c r="I302"/>
  <c r="I301" s="1"/>
  <c r="C180"/>
  <c r="C64"/>
  <c r="F180"/>
  <c r="D64"/>
  <c r="F128"/>
  <c r="F169"/>
  <c r="F114"/>
  <c r="H114" s="1"/>
  <c r="F64"/>
  <c r="H64" s="1"/>
  <c r="D128"/>
  <c r="D114"/>
  <c r="E114" s="1"/>
  <c r="F14"/>
  <c r="H169" l="1"/>
  <c r="H128"/>
  <c r="H44"/>
  <c r="E14"/>
  <c r="H14"/>
  <c r="G97"/>
  <c r="G157"/>
  <c r="G64"/>
  <c r="G44"/>
  <c r="G114"/>
  <c r="G169"/>
  <c r="E169"/>
  <c r="E97"/>
  <c r="E64"/>
  <c r="E44"/>
  <c r="G14"/>
  <c r="E128"/>
  <c r="G183"/>
  <c r="G128"/>
  <c r="D180"/>
  <c r="E180" s="1"/>
  <c r="D302"/>
  <c r="G302" s="1"/>
  <c r="I394"/>
  <c r="C13"/>
  <c r="F13"/>
  <c r="F301"/>
  <c r="H302" l="1"/>
  <c r="H180"/>
  <c r="E302"/>
  <c r="C394"/>
  <c r="G180"/>
  <c r="D13"/>
  <c r="G13" s="1"/>
  <c r="D301"/>
  <c r="E301" s="1"/>
  <c r="F394"/>
  <c r="H301" l="1"/>
  <c r="G301"/>
  <c r="H13"/>
  <c r="E13"/>
  <c r="D394"/>
  <c r="E394" l="1"/>
  <c r="H394"/>
  <c r="G394"/>
</calcChain>
</file>

<file path=xl/sharedStrings.xml><?xml version="1.0" encoding="utf-8"?>
<sst xmlns="http://schemas.openxmlformats.org/spreadsheetml/2006/main" count="773" uniqueCount="769">
  <si>
    <t>ФОРМА К-2</t>
  </si>
  <si>
    <t xml:space="preserve">Код </t>
  </si>
  <si>
    <t>Утверждено по бюджету первоначально</t>
  </si>
  <si>
    <t>Уточненный план</t>
  </si>
  <si>
    <t>Факт</t>
  </si>
  <si>
    <t>отклонение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</si>
  <si>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</si>
  <si>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</si>
  <si>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</si>
  <si>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</si>
  <si>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</si>
  <si>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</si>
  <si>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</si>
  <si>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</si>
  <si>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</si>
  <si>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</si>
  <si>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</si>
  <si>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</si>
  <si>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</si>
  <si>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</si>
  <si>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</si>
  <si>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</si>
  <si>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</si>
  <si>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</si>
  <si>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</si>
  <si>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</si>
  <si>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</si>
  <si>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</si>
  <si>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1 01 02020 01 2200 110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</si>
  <si>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</si>
  <si>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</si>
  <si>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</si>
  <si>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</si>
  <si>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</si>
  <si>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</si>
  <si>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</si>
  <si>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</si>
  <si>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</si>
  <si>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</si>
  <si>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</si>
  <si>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</si>
  <si>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</si>
  <si>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</si>
  <si>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</si>
  <si>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</si>
  <si>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</si>
  <si>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</si>
  <si>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</si>
  <si>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</si>
  <si>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</si>
  <si>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</si>
  <si>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</si>
  <si>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</si>
  <si>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</si>
  <si>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</si>
  <si>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</si>
  <si>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</si>
  <si>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</si>
  <si>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</si>
  <si>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</si>
  <si>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</si>
  <si>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</si>
  <si>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</si>
  <si>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</si>
  <si>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</si>
  <si>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 xml:space="preserve">Единый налог на вмененный доход для отдельных видов деятельности </t>
  </si>
  <si>
    <t>1 05 02010 02 1000 110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</si>
  <si>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</si>
  <si>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</si>
  <si>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</si>
  <si>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>1 05 02010 02 3000 110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</si>
  <si>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</si>
  <si>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1 05 02010 02 4000 110</t>
  </si>
  <si>
    <t>Единый налог на вмененный доход для отдельных видов деятельности (прочие поступления)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</si>
  <si>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</si>
  <si>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</si>
  <si>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</si>
  <si>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</si>
  <si>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1 05 02020 02 2100 110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</si>
  <si>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</si>
  <si>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1 05 02020 02 3000 110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</si>
  <si>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</si>
  <si>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</si>
  <si>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Единый сельскохозяйственный налог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</si>
  <si>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</si>
  <si>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</si>
  <si>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</si>
  <si>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</si>
  <si>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</si>
  <si>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</si>
  <si>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1 05 04000 02 0000 110</t>
  </si>
  <si>
    <t>Налог, взимаемый в связи с применением патентной системы налогообложения</t>
  </si>
  <si>
    <t>1 05 04010 02 1000 110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</si>
  <si>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</si>
  <si>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</si>
  <si>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</si>
  <si>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1 05 04010 02 4000 110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</si>
  <si>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</si>
  <si>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</si>
  <si>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</si>
  <si>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</si>
  <si>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</si>
  <si>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</si>
  <si>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</si>
  <si>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</si>
  <si>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</si>
  <si>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</si>
  <si>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</si>
  <si>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</si>
  <si>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</si>
  <si>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</si>
  <si>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</si>
  <si>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</si>
  <si>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</si>
  <si>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</si>
  <si>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</si>
  <si>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</si>
  <si>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</si>
  <si>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</si>
  <si>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</si>
  <si>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1 06 04011 02 2200 110</t>
  </si>
  <si>
    <t>Транспортный налог с организаций (проценты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</si>
  <si>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</si>
  <si>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</si>
  <si>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</si>
  <si>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физических лиц (прочие поступления)</t>
  </si>
  <si>
    <t>1 06 04012 02 0000 110</t>
  </si>
  <si>
    <t>Транспортный налог с физических лиц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</si>
  <si>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</si>
  <si>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</si>
  <si>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</si>
  <si>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</si>
  <si>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1 06 04012 02 2200 110</t>
  </si>
  <si>
    <t>Транспортный налог с физических лиц (проценты по соответствующему платежу)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</si>
  <si>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</si>
  <si>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</si>
  <si>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1 06 04012 02 4000 110</t>
  </si>
  <si>
    <t>1 06 06000 00 0000 110</t>
  </si>
  <si>
    <t>Земельный налог</t>
  </si>
  <si>
    <t>1 06 06030 00 0000 110</t>
  </si>
  <si>
    <t>Земельный налог с организаций</t>
  </si>
  <si>
    <t>1 06 06032 04 1000 110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</si>
  <si>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</si>
  <si>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</si>
  <si>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</si>
  <si>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1 06 06032 04 2200 110</t>
  </si>
  <si>
    <t>Земельный налог с организаций, обладающих земельным участком, расположенным в границах городских округов (проценты по соответствующему платежу)</t>
  </si>
  <si>
    <t>1 06 06032 04 3000 110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</si>
  <si>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</si>
  <si>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1 06 06040 00 0000 110</t>
  </si>
  <si>
    <t>Земельный налог с физических лиц</t>
  </si>
  <si>
    <t>1 06 06042 04 1000 110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</si>
  <si>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</si>
  <si>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</si>
  <si>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</si>
  <si>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</si>
  <si>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</si>
  <si>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1 06 06042 04 4000 110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</si>
  <si>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</si>
  <si>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</si>
  <si>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</si>
  <si>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</si>
  <si>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</si>
  <si>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</si>
  <si>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</si>
  <si>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</si>
  <si>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</si>
  <si>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</si>
  <si>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</si>
  <si>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1 08 07130 01 1000 110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</si>
  <si>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 (перерасчеты, недоимка и задолженность по соответствующему платежу, в том числе по отмененному)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</si>
  <si>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</si>
  <si>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</si>
  <si>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</si>
  <si>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</si>
  <si>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</si>
  <si>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</si>
  <si>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</si>
  <si>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</si>
  <si>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</si>
  <si>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</si>
  <si>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</si>
  <si>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</si>
  <si>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</si>
  <si>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</si>
  <si>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</si>
  <si>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</si>
  <si>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</si>
  <si>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</si>
  <si>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</si>
  <si>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</si>
  <si>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1 09 04052 04 0000 110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</si>
  <si>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</si>
  <si>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</si>
  <si>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</si>
  <si>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</si>
  <si>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</si>
  <si>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</si>
  <si>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</si>
  <si>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</si>
  <si>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</si>
  <si>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</si>
  <si>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</si>
  <si>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</si>
  <si>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</si>
  <si>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</si>
  <si>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</si>
  <si>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</si>
  <si>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</si>
  <si>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</si>
  <si>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</si>
  <si>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</si>
  <si>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</si>
  <si>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</si>
  <si>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</si>
  <si>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</si>
  <si>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</si>
  <si>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</si>
  <si>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</si>
  <si>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</si>
  <si>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</si>
  <si>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</si>
  <si>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</si>
  <si>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</si>
  <si>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</si>
  <si>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</si>
  <si>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</si>
  <si>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</si>
  <si>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</si>
  <si>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</si>
  <si>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</si>
  <si>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</si>
  <si>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</si>
  <si>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</si>
  <si>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</si>
  <si>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</si>
  <si>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</si>
  <si>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</si>
  <si>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</si>
  <si>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</si>
  <si>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</si>
  <si>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</si>
  <si>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</si>
  <si>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</si>
  <si>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</si>
  <si>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</si>
  <si>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</si>
  <si>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</si>
  <si>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</si>
  <si>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</si>
  <si>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</si>
  <si>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</si>
  <si>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</si>
  <si>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</si>
  <si>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</si>
  <si>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</si>
  <si>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</si>
  <si>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</si>
  <si>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</si>
  <si>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</si>
  <si>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</si>
  <si>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</si>
  <si>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</si>
  <si>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</si>
  <si>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</si>
  <si>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</si>
  <si>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</si>
  <si>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</si>
  <si>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</si>
  <si>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</si>
  <si>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</si>
  <si>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</si>
  <si>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Плата за выбросы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</si>
  <si>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1 12 01040 01 0000 120</t>
  </si>
  <si>
    <t>Плата за размещение отходов производства и потребления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</si>
  <si>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</si>
  <si>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</si>
  <si>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</si>
  <si>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</si>
  <si>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1 12 05000 00 0000 120  </t>
  </si>
  <si>
    <t>Плата за пользование водными объектами</t>
  </si>
  <si>
    <t xml:space="preserve">1 12 05040 04 0000 120 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</si>
  <si>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</si>
  <si>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</si>
  <si>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</si>
  <si>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</si>
  <si>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</si>
  <si>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</si>
  <si>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</si>
  <si>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</si>
  <si>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</si>
  <si>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</si>
  <si>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 расходов, понесенных  в связи  эксплуатацией  имущества</t>
  </si>
  <si>
    <t>1 13 02064 04 0000 130</t>
  </si>
  <si>
    <t>Доходы, поступающие в порядке возмещения  расходов, понесенных  в связи с эксплуатацией  имущества городских округов</t>
  </si>
  <si>
    <t>1 13 02990 00 0000 130</t>
  </si>
  <si>
    <t>Прочие доходы от компенсации затрат государства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</si>
  <si>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</si>
  <si>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</si>
  <si>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</si>
  <si>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</si>
  <si>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</si>
  <si>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</si>
  <si>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</si>
  <si>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</si>
  <si>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</si>
  <si>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</si>
  <si>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</si>
  <si>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</si>
  <si>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</si>
  <si>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</si>
  <si>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1 14 02043 04 1000 410</t>
  </si>
  <si>
    <t>1 14 02043 04 2000 410</t>
  </si>
  <si>
    <t>1 14 02040 04 0000 440</t>
  </si>
  <si>
    <t>Доходы от реализации имущества, находящегося в собственности  городских  округов  (за исключением имущества муниципальных бюджетных и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</si>
  <si>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1 14 02042 04 0000 440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</si>
  <si>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</si>
  <si>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</si>
  <si>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</si>
  <si>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</si>
  <si>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</si>
  <si>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</si>
  <si>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</si>
  <si>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</si>
  <si>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</si>
  <si>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</si>
  <si>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</si>
  <si>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</si>
  <si>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</si>
  <si>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</si>
  <si>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</si>
  <si>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</si>
  <si>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</si>
  <si>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</si>
  <si>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</si>
  <si>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</si>
  <si>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</si>
  <si>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</si>
  <si>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</si>
  <si>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</si>
  <si>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</si>
  <si>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</si>
  <si>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</si>
  <si>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</si>
  <si>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</si>
  <si>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</si>
  <si>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</si>
  <si>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</si>
  <si>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</si>
  <si>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</si>
  <si>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</si>
  <si>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</si>
  <si>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</si>
  <si>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 </t>
  </si>
  <si>
    <t>2 02 01999 00 0000 151</t>
  </si>
  <si>
    <t>Прочие дотации</t>
  </si>
  <si>
    <t>2 02 01999 04 0000 151</t>
  </si>
  <si>
    <t>Прочие дотации бюджетам городских округов</t>
  </si>
  <si>
    <t>Субсидии бюджетам бюджетной системы  Российской Федерации  (межбюджетные субсидии)</t>
  </si>
  <si>
    <t xml:space="preserve">2 02 02009 00 0000 151  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</si>
  <si>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</si>
  <si>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 xml:space="preserve">2 02 20009 04 0000 151  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</si>
  <si>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</si>
  <si>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</si>
  <si>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</si>
  <si>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</si>
  <si>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</si>
  <si>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2 02 20077 00 0000 151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</si>
  <si>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</si>
  <si>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2 02 20077 04 0000 151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</si>
  <si>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</si>
  <si>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>2 02 25519 00 0000 151</t>
  </si>
  <si>
    <t>Субсидия бюджетам городских округов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</si>
  <si>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</si>
  <si>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</si>
  <si>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</si>
  <si>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</si>
  <si>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</si>
  <si>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</si>
  <si>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</si>
  <si>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</si>
  <si>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</si>
  <si>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Прочие субсидии</t>
  </si>
  <si>
    <t>Прочие субсидии бюджетам городских округов</t>
  </si>
  <si>
    <t xml:space="preserve">Субвенции бюджетам бюджетной системы  Российской Федерации  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</si>
  <si>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</si>
  <si>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</si>
  <si>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</si>
  <si>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</si>
  <si>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</si>
  <si>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</si>
  <si>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</si>
  <si>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</si>
  <si>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</si>
  <si>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</si>
  <si>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</si>
  <si>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</si>
  <si>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</si>
  <si>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</si>
  <si>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</si>
  <si>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2 07 00000 00 0000 000</t>
  </si>
  <si>
    <t>Прочие безвозмездные поступления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</si>
  <si>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</si>
  <si>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</si>
  <si>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</si>
  <si>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</si>
  <si>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</si>
  <si>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</si>
  <si>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</si>
  <si>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</si>
  <si>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</si>
  <si>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</si>
  <si>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</si>
  <si>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</si>
  <si>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</si>
  <si>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</si>
  <si>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</si>
  <si>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</si>
  <si>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</si>
  <si>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городских округов на поддержку обустройства мест массового отдыха населения (городских парков)</t>
  </si>
  <si>
    <t>Субсидии бюджетам на поддержку обустройства мест массового отдыха населения (городских парков)</t>
  </si>
  <si>
    <t>2 02 25560 00 0000 151</t>
  </si>
  <si>
    <t>2 02 25560 04 0000 151</t>
  </si>
  <si>
    <t>тыс.руб.</t>
  </si>
  <si>
    <t>% исполнения от
уточненного
плана</t>
  </si>
  <si>
    <t>1 12 01042 01 6000 120</t>
  </si>
  <si>
    <t>Государственная пошлина за выдачу разрешения на установку рекламной конструкции</t>
  </si>
  <si>
    <t>1 08 07150 01 0000 110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</si>
  <si>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средства местного бюджета)</t>
  </si>
  <si>
    <t>Прочие доходы от компенсации затрат бюджетов городских округов (средства, поступающие от возврата автономными и бюджетными учреждениями субсидий на выполнение ими муниципального задания прошлых лет, источником предоставления которой являлись безвозмездные поступления от других бюджетов бюджетной системы Российской Федерации)</t>
  </si>
  <si>
    <t>1 13 02994 04 1100 130</t>
  </si>
  <si>
    <t>1 13 02994 04 1200 130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</si>
  <si>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средств местного бюджета)</t>
  </si>
  <si>
    <t>Прочие доходы от компенсации затрат бюджетов городских округов (возврат дебиторской задолженности прошлых лет и иные компенсации расходов, финансирование которых осуществлялось за счет безвозмездных поступлений от других бюджетов бюджетной системы Российской Федерации)</t>
  </si>
  <si>
    <t>1 13 02994 04 2100 130</t>
  </si>
  <si>
    <t>1 13 02994 04 2200 130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</si>
  <si>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21.12.2001 № 178-ФЗ)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</si>
  <si>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(сумма доходов от реализации муниципального имущества в порядке, установленном Федеральным законом от 22.07.2008 № 159-ФЗ)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</si>
  <si>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</si>
  <si>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</si>
  <si>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2 02 25520 00 0000 150</t>
  </si>
  <si>
    <t>2 02 25520 04 0000 150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</si>
  <si>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</si>
  <si>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</si>
  <si>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2 02 27112 00 0000 150</t>
  </si>
  <si>
    <t>2 02 27112 04 0000 150</t>
  </si>
  <si>
    <t>Возврат остатков субсидий на поддержку обустройства мест массового отдыха населения (городских парков) из бюджетов городских округов</t>
  </si>
  <si>
    <t>2 19 25560 04 0000 150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</si>
  <si>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округов</t>
  </si>
  <si>
    <t>2 19 35118 04 0000 150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</si>
  <si>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</si>
  <si>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2 19 35120 04 0000 150</t>
  </si>
  <si>
    <t>Возврат остатков субвенций на государственную регистрацию актов гражданского состояния из бюджетов городских округов</t>
  </si>
  <si>
    <t>2 19 35930 04 0000 150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</si>
  <si>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</si>
  <si>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</si>
  <si>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2 02 35134 00 0000 150</t>
  </si>
  <si>
    <t>2 02 35134 04 0000 150</t>
  </si>
  <si>
    <t>2 02 1000 00 0000 150</t>
  </si>
  <si>
    <t>2 02 20000 00 0000 150</t>
  </si>
  <si>
    <t>2 02 25466 00 0000 150</t>
  </si>
  <si>
    <t>2 02 25466 04 0000 150</t>
  </si>
  <si>
    <t>2 02 25497 00 0000 150</t>
  </si>
  <si>
    <t>2 02 25497 04 0000 150</t>
  </si>
  <si>
    <t>2 02 29999 00 0000 150</t>
  </si>
  <si>
    <t>2 02 29999 04 0000 150</t>
  </si>
  <si>
    <t>2 02 30000 00 0000 150</t>
  </si>
  <si>
    <t>2 02 30024 00 0000 150</t>
  </si>
  <si>
    <t>2 02 30024 04 0000 150</t>
  </si>
  <si>
    <t>2 02 35082 00 0000 150</t>
  </si>
  <si>
    <t>2 02 35082 04 0000 150</t>
  </si>
  <si>
    <t>2 02 35120 00 0000 150</t>
  </si>
  <si>
    <t>2 02 35120 04 0000 150</t>
  </si>
  <si>
    <t>2 02 35135 00 0000 150</t>
  </si>
  <si>
    <t>2 02 35135 04 0000 150</t>
  </si>
  <si>
    <t>2 02 35176 00 0000 150</t>
  </si>
  <si>
    <t>2 02 35176 04 0000 150</t>
  </si>
  <si>
    <t>2 02 35930 00 0000 150</t>
  </si>
  <si>
    <t>2 02 35930 04 0000 150</t>
  </si>
  <si>
    <t>2 02 39999 00 0000 150</t>
  </si>
  <si>
    <t>2 02 39999 04 0000 150</t>
  </si>
  <si>
    <t>2 02 40000 00 0000 150</t>
  </si>
  <si>
    <t>2 02 49999 00 0000 150</t>
  </si>
  <si>
    <t>2 02 49999 04 0000 150</t>
  </si>
  <si>
    <t>2 07 04000 04 0000 150</t>
  </si>
  <si>
    <t>2 07 04050 04 0000 150</t>
  </si>
  <si>
    <t>2 18 00000 00 0000 150</t>
  </si>
  <si>
    <t>2 18 04000 04 0000 150</t>
  </si>
  <si>
    <t>2 18 04010 04 0000 150</t>
  </si>
  <si>
    <t>2 18 04020 04 0000 150</t>
  </si>
  <si>
    <t>2 19 00000 04 0000 150</t>
  </si>
  <si>
    <t>2 19 25555 04 0000 150</t>
  </si>
  <si>
    <t>2 19 60010 04 0000 150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</si>
  <si>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</si>
  <si>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</si>
  <si>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</si>
  <si>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</si>
  <si>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</si>
  <si>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</si>
  <si>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</si>
  <si>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</si>
  <si>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</si>
  <si>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</si>
  <si>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</si>
  <si>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</si>
  <si>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</si>
  <si>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</si>
  <si>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</si>
  <si>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</si>
  <si>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</si>
  <si>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</si>
  <si>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</si>
  <si>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</si>
  <si>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</si>
  <si>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</si>
  <si>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</si>
  <si>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</si>
  <si>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1 16 01050 01 0000 140</t>
  </si>
  <si>
    <t>1 16 01053 01 0000 140</t>
  </si>
  <si>
    <t>1 16 01060 01 0000 140</t>
  </si>
  <si>
    <t>1 16 01063 01 0000 140</t>
  </si>
  <si>
    <t>1 16 01070 01 0000 140</t>
  </si>
  <si>
    <t>1 16 01080 01 0000 140</t>
  </si>
  <si>
    <t>1 16 01143 01 0000 140</t>
  </si>
  <si>
    <t>1 16 01180 01 0000 140</t>
  </si>
  <si>
    <t>1 16 01190 01 0000 140</t>
  </si>
  <si>
    <t>1 16 01193 01 0000 140</t>
  </si>
  <si>
    <t>1 16 01200 01 0000 140</t>
  </si>
  <si>
    <t>1 16 01203 01 0000 140</t>
  </si>
  <si>
    <t>1 16 02020 02 0000 140</t>
  </si>
  <si>
    <t>1 16 11000 01 0000 140</t>
  </si>
  <si>
    <t>1 16 11030 01 0000 140</t>
  </si>
  <si>
    <t>1 16 11060 01 0000 140</t>
  </si>
  <si>
    <t>1 16 11064 01 0000 140</t>
  </si>
  <si>
    <t>1 16 01073 01 0000 140</t>
  </si>
  <si>
    <t>1 16 01083 01 0000 140</t>
  </si>
  <si>
    <t>1 16 01140 01 0000 140</t>
  </si>
  <si>
    <t>1 16 01183 01 0000 140</t>
  </si>
  <si>
    <t>1 16 02000 02 0000 140</t>
  </si>
  <si>
    <t>1 16 01000 01 0000 140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</si>
  <si>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(прочие поступления)</t>
  </si>
  <si>
    <t>1 01 02040 01 4000 110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</si>
  <si>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</si>
  <si>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</si>
  <si>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1 08 04000 01 0000 110</t>
  </si>
  <si>
    <t>1 08 04020 01 0000 110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</si>
  <si>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</si>
  <si>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</si>
  <si>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</si>
  <si>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</si>
  <si>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</si>
  <si>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</si>
  <si>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</si>
  <si>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</si>
  <si>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1 16 07010 00 0000 140</t>
  </si>
  <si>
    <t>1 16 07010 04 0000 140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</si>
  <si>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</si>
  <si>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</si>
  <si>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1 16 07090 00 0000 140</t>
  </si>
  <si>
    <t>1 16 07090 04 0000 140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</si>
  <si>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</si>
  <si>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</si>
  <si>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</si>
  <si>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</si>
  <si>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1 16 10000 00 0000 140</t>
  </si>
  <si>
    <t>1 16 10120 00 0000 140</t>
  </si>
  <si>
    <t>1 16 10123 01 0000 140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</si>
  <si>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</si>
  <si>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</si>
  <si>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</si>
  <si>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</si>
  <si>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</si>
  <si>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</si>
  <si>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</si>
  <si>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</si>
  <si>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</si>
  <si>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2 02 25467 00 0000150</t>
  </si>
  <si>
    <t>2 02 25467 04 0000 150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</si>
  <si>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</si>
  <si>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</si>
  <si>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1 16 01130 01 0000 140</t>
  </si>
  <si>
    <t>1 16 01133 01 9000 140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</si>
  <si>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</si>
  <si>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</si>
  <si>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1 16 01150 01 0000 140</t>
  </si>
  <si>
    <t>1 16 01153 01 9000 140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</si>
  <si>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</si>
  <si>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</si>
  <si>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</si>
  <si>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</si>
  <si>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1 16 10060 00 0000 140</t>
  </si>
  <si>
    <t>1 16 10062 04 0000 140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</si>
  <si>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</si>
  <si>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</si>
  <si>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2 02 25187 00 0000 150</t>
  </si>
  <si>
    <t>2 02 25187 04 0000 150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</si>
  <si>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</si>
  <si>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</si>
  <si>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2 02 25229 00 0000 150</t>
  </si>
  <si>
    <t>2 02 25229 04 0000 150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</si>
  <si>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</si>
  <si>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</si>
  <si>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2 02 25576 00 0000 150</t>
  </si>
  <si>
    <t>2 02 25576 04 0000 150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</si>
  <si>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</si>
  <si>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</si>
  <si>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</si>
  <si>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</si>
  <si>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</si>
  <si>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</si>
  <si>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1 16 01063 01 0009 140</t>
  </si>
  <si>
    <t>1 16 01063 01 0091 140</t>
  </si>
  <si>
    <t>1 16 01063 01 0101 140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</si>
  <si>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</si>
  <si>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</si>
  <si>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</si>
  <si>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</si>
  <si>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</si>
  <si>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</si>
  <si>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</si>
  <si>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1 16 01193 01 0005 140</t>
  </si>
  <si>
    <t>1 16 01193 01 0013 140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</si>
  <si>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</si>
  <si>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</si>
  <si>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1 16 01203 01 0021 140</t>
  </si>
  <si>
    <t>1 16 01203 01 9000 140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</si>
  <si>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</si>
  <si>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</si>
  <si>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1 16 10123 01 0001 140</t>
  </si>
  <si>
    <t>1 16 10123 01 0041 140</t>
  </si>
  <si>
    <t>2 19 35135 04 0000 150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</si>
  <si>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</si>
  <si>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2 19 35176 04 0000 150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</si>
  <si>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</si>
  <si>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1 06 06032 04 5000 110</t>
  </si>
  <si>
    <t>Земельный налог с организаций, обладающих земельным участком, расположенным в границах городских округов (уплата процентов, начисленных на суммы излишне взысканных (уплаченных) платежей, а также при нарушении сроков их возврата)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</si>
  <si>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</si>
  <si>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1 16 01053 01 0351 140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</si>
  <si>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</si>
  <si>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1 16 01063 01 0024 140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</si>
  <si>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</si>
  <si>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1 16 01073 01 0027 140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</si>
  <si>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</si>
  <si>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</si>
  <si>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</si>
  <si>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1 16 01083 01 0037 140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</si>
  <si>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использования полосы отвода и придорожных полос автомобильной дороги)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</si>
  <si>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</si>
  <si>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</si>
  <si>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1 16 01143 01 0016 140</t>
  </si>
  <si>
    <t>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</si>
  <si>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</si>
  <si>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</si>
  <si>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</si>
  <si>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</si>
  <si>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</si>
  <si>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</si>
  <si>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</si>
  <si>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</si>
  <si>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</si>
  <si>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</si>
  <si>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</si>
  <si>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</si>
  <si>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</si>
  <si>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</si>
  <si>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1 16 01110 01 0000 140</t>
  </si>
  <si>
    <t>Прочие неналоговые доходы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</si>
  <si>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</si>
  <si>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2 02 45454 00 0000 150</t>
  </si>
  <si>
    <t>Межбюджетные трансферты, передаваемые бюджетам на создание модельных муниципальных библиотек</t>
  </si>
  <si>
    <t>2 02 45454 04 0000 150</t>
  </si>
  <si>
    <t>1 16 01203 01 0006 140</t>
  </si>
  <si>
    <t>1 16 01193 01 9000 140</t>
  </si>
  <si>
    <t>1 16 01193 01 0401 140</t>
  </si>
  <si>
    <t>1 16 01193 01 0007 140</t>
  </si>
  <si>
    <t>1 16 01173 01 0008 140</t>
  </si>
  <si>
    <t>1 16 01173 01 0007 140</t>
  </si>
  <si>
    <t>1 16 01173 01 0000 140</t>
  </si>
  <si>
    <t>1 16 01170 01 0000 140</t>
  </si>
  <si>
    <t>1 16 01153 01 0012 140</t>
  </si>
  <si>
    <t>1 16 01113 01 0021 140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</si>
  <si>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</si>
  <si>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1 16 01053 01 9000 140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</si>
  <si>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</si>
  <si>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</si>
  <si>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</si>
  <si>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1 16 01143 01 0002 140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</si>
  <si>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</si>
  <si>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</si>
  <si>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</si>
  <si>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1 16 01163 01 0000 140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</si>
  <si>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</si>
  <si>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1 16 01173 01 9000 140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</si>
  <si>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</si>
  <si>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1 16 01193 01 0029 140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</si>
  <si>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</si>
  <si>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1 16 01333 01 0016 140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</si>
  <si>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15 КоАП РФ,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</si>
  <si>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1 16 01333 01 0012 140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</si>
  <si>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</si>
  <si>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</si>
  <si>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1 16 01330 00 0000 140</t>
  </si>
  <si>
    <t>1 16 01333 01 0000 140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</si>
  <si>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</si>
  <si>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</si>
  <si>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2 02 45303 04 0000 150</t>
  </si>
  <si>
    <t>2 02 45303 00 0000 150</t>
  </si>
  <si>
    <t>Единый налог на вмененный доход для отдельных видов деятельности (проценты по соответствующему платежу)</t>
  </si>
  <si>
    <t>1 05 02010 02 2200 110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</si>
  <si>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</si>
  <si>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</si>
  <si>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Наименование кода вида доходов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</si>
  <si>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</si>
  <si>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</si>
  <si>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</si>
  <si>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1 01 02080 01 0000 110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</si>
  <si>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</si>
  <si>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</si>
  <si>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</si>
  <si>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</si>
  <si>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</si>
  <si>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</si>
  <si>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(государственная пошлина за государственную регистрацию отделений общероссийских общественных организаций инвалидов)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</si>
  <si>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</si>
  <si>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</si>
  <si>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</si>
  <si>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</si>
  <si>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потребление (распитие) алкогольной продукции в запрещенных местах либо потребление наркотических средств или психотропных веществ, новых потенциально опасных психоактивных веществ или одурманивающих веществ в общественных местах)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</si>
  <si>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</si>
  <si>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</si>
  <si>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</si>
  <si>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</si>
  <si>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2 19 25 497 04 0000 150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</si>
  <si>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</si>
  <si>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2 19 27 112 04 0000 150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</si>
  <si>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</si>
  <si>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2 19 45 303 04 0000 150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</si>
  <si>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</si>
  <si>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</si>
  <si>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</si>
  <si>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</si>
  <si>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</si>
  <si>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 xml:space="preserve">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бюджетных и автономных учреждений),  в  части  реализации  материальных  запасов  по  указанному имуществу</t>
  </si>
  <si>
    <t>1 08 07110 01 0102 110</t>
  </si>
  <si>
    <t xml:space="preserve">Исполнение бюджета муниципального образования "Город Березники" 
по кодам видов доходов за 1 полугодие 2021 г. </t>
  </si>
  <si>
    <t>Исполнение за 1 полугодие 2021 г.</t>
  </si>
  <si>
    <t>1 01 02080 01 2100 110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</si>
  <si>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</si>
  <si>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Плата за выбросы загрязняющих веществ в атмосферный воздух стационарными объектами (пени по соответствующему платежу)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</si>
  <si>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Российской Федерации о защите детей от информации, причиняющей вред их здоровью и (или) развитию)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</si>
  <si>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</si>
  <si>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2 02 25 081 00 0000 150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</si>
  <si>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</si>
  <si>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2 02 25 081 04 0000 150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</si>
  <si>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</si>
  <si>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2 02 45 453 00 0000 150</t>
  </si>
  <si>
    <t>Межбюджетные трансферты, передаваемые бюджетам на создание виртуальных концертных залов</t>
  </si>
  <si>
    <t>2 02 45 453 04 0000 150</t>
  </si>
  <si>
    <t>Межбюджетные трансферты, передаваемые бюджетам городских округов на создание виртуальных концертных залов</t>
  </si>
  <si>
    <t>1 12 01030 01 2100 120</t>
  </si>
  <si>
    <t>Плата за сбросы загрязняющих веществ в водные объекты (пени по соответствующему платежу)</t>
  </si>
  <si>
    <t>1 16 01083 01 0281 140</t>
  </si>
  <si>
    <t>1 16 01103 01 0000 140</t>
  </si>
  <si>
    <t>1 16 01103 01 9000 140</t>
  </si>
  <si>
    <t>1 16 01063 01 0017 140</t>
  </si>
  <si>
    <t>1 16 01073 01 0019 140</t>
  </si>
  <si>
    <t>1 12 01010 01 2100 120</t>
  </si>
  <si>
    <t>Транспортный налог с организаций (прочие поступления)</t>
  </si>
  <si>
    <r>
      <t xml:space="preserve">Приложение 2  
к постановлению
администрации города
от </t>
    </r>
    <r>
      <rPr>
        <u/>
        <sz val="12"/>
        <rFont val="Times New Roman"/>
        <family val="1"/>
        <charset val="204"/>
      </rPr>
      <t>10.08.2021</t>
    </r>
    <r>
      <rPr>
        <sz val="12"/>
        <rFont val="Times New Roman"/>
        <family val="1"/>
        <charset val="204"/>
      </rPr>
      <t xml:space="preserve">      № </t>
    </r>
    <r>
      <rPr>
        <u/>
        <sz val="12"/>
        <rFont val="Times New Roman"/>
        <family val="1"/>
        <charset val="204"/>
      </rPr>
      <t>01-02-1032</t>
    </r>
    <r>
      <rPr>
        <sz val="1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</si>
</sst>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33">
    <font>
      <sz val="10"/>
      <name val="Arial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0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Fill="1" applyAlignment="1"/>
    <xf numFmtId="0" fontId="4" fillId="0" borderId="0" xfId="0" applyFont="1" applyAlignment="1"/>
    <xf numFmtId="0" fontId="5" fillId="0" borderId="0" xfId="1" applyFont="1"/>
    <xf numFmtId="0" fontId="7" fillId="0" borderId="0" xfId="1" applyFont="1"/>
    <xf numFmtId="0" fontId="8" fillId="0" borderId="0" xfId="1" applyFont="1" applyBorder="1"/>
    <xf numFmtId="0" fontId="8" fillId="0" borderId="0" xfId="1" applyFont="1" applyFill="1" applyBorder="1"/>
    <xf numFmtId="0" fontId="1" fillId="0" borderId="2" xfId="1" applyBorder="1"/>
    <xf numFmtId="3" fontId="10" fillId="0" borderId="2" xfId="3" applyNumberFormat="1" applyFont="1" applyFill="1" applyBorder="1" applyAlignment="1">
      <alignment horizontal="center" vertical="center" wrapText="1"/>
    </xf>
    <xf numFmtId="3" fontId="10" fillId="2" borderId="2" xfId="3" applyNumberFormat="1" applyFont="1" applyFill="1" applyBorder="1" applyAlignment="1">
      <alignment horizontal="center" vertical="center" wrapText="1"/>
    </xf>
    <xf numFmtId="0" fontId="1" fillId="0" borderId="2" xfId="1" applyFill="1" applyBorder="1"/>
    <xf numFmtId="0" fontId="1" fillId="0" borderId="0" xfId="1" applyFill="1"/>
    <xf numFmtId="0" fontId="11" fillId="0" borderId="0" xfId="1" applyFont="1" applyFill="1"/>
    <xf numFmtId="3" fontId="12" fillId="0" borderId="2" xfId="1" applyNumberFormat="1" applyFont="1" applyBorder="1" applyAlignment="1">
      <alignment horizontal="left" vertical="top"/>
    </xf>
    <xf numFmtId="0" fontId="13" fillId="0" borderId="2" xfId="0" applyFont="1" applyBorder="1" applyAlignment="1">
      <alignment vertical="top" wrapText="1"/>
    </xf>
    <xf numFmtId="164" fontId="13" fillId="0" borderId="2" xfId="1" applyNumberFormat="1" applyFont="1" applyFill="1" applyBorder="1" applyAlignment="1">
      <alignment vertical="top"/>
    </xf>
    <xf numFmtId="0" fontId="11" fillId="0" borderId="0" xfId="1" applyFont="1"/>
    <xf numFmtId="0" fontId="12" fillId="0" borderId="2" xfId="1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4" fillId="0" borderId="0" xfId="1" applyFont="1"/>
    <xf numFmtId="3" fontId="15" fillId="0" borderId="2" xfId="1" applyNumberFormat="1" applyFont="1" applyBorder="1" applyAlignment="1">
      <alignment horizontal="left" vertical="top"/>
    </xf>
    <xf numFmtId="0" fontId="16" fillId="0" borderId="2" xfId="0" applyFont="1" applyBorder="1" applyAlignment="1">
      <alignment vertical="top" wrapText="1"/>
    </xf>
    <xf numFmtId="164" fontId="16" fillId="0" borderId="2" xfId="1" applyNumberFormat="1" applyFont="1" applyFill="1" applyBorder="1" applyAlignment="1">
      <alignment vertical="top"/>
    </xf>
    <xf numFmtId="3" fontId="17" fillId="0" borderId="2" xfId="1" applyNumberFormat="1" applyFont="1" applyBorder="1" applyAlignment="1">
      <alignment horizontal="left" vertical="top"/>
    </xf>
    <xf numFmtId="0" fontId="18" fillId="0" borderId="2" xfId="0" applyFont="1" applyBorder="1" applyAlignment="1">
      <alignment vertical="top" wrapText="1"/>
    </xf>
    <xf numFmtId="164" fontId="18" fillId="0" borderId="2" xfId="1" applyNumberFormat="1" applyFont="1" applyFill="1" applyBorder="1" applyAlignment="1">
      <alignment vertical="top"/>
    </xf>
    <xf numFmtId="164" fontId="19" fillId="0" borderId="2" xfId="1" applyNumberFormat="1" applyFont="1" applyFill="1" applyBorder="1" applyAlignment="1">
      <alignment vertical="top"/>
    </xf>
    <xf numFmtId="0" fontId="20" fillId="0" borderId="0" xfId="1" applyFont="1"/>
    <xf numFmtId="3" fontId="21" fillId="0" borderId="2" xfId="1" applyNumberFormat="1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164" fontId="5" fillId="0" borderId="2" xfId="1" applyNumberFormat="1" applyFont="1" applyFill="1" applyBorder="1" applyAlignment="1">
      <alignment vertical="top"/>
    </xf>
    <xf numFmtId="0" fontId="1" fillId="0" borderId="0" xfId="1" applyFont="1"/>
    <xf numFmtId="3" fontId="12" fillId="0" borderId="2" xfId="1" applyNumberFormat="1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0" fontId="22" fillId="0" borderId="0" xfId="1" applyFont="1"/>
    <xf numFmtId="0" fontId="13" fillId="0" borderId="2" xfId="0" applyFont="1" applyFill="1" applyBorder="1" applyAlignment="1">
      <alignment vertical="top" wrapText="1"/>
    </xf>
    <xf numFmtId="3" fontId="17" fillId="0" borderId="2" xfId="1" applyNumberFormat="1" applyFont="1" applyFill="1" applyBorder="1" applyAlignment="1">
      <alignment horizontal="left" vertical="top"/>
    </xf>
    <xf numFmtId="0" fontId="18" fillId="0" borderId="2" xfId="0" applyFont="1" applyFill="1" applyBorder="1" applyAlignment="1">
      <alignment vertical="top" wrapText="1"/>
    </xf>
    <xf numFmtId="3" fontId="23" fillId="0" borderId="2" xfId="1" applyNumberFormat="1" applyFont="1" applyBorder="1" applyAlignment="1">
      <alignment horizontal="left" vertical="top"/>
    </xf>
    <xf numFmtId="0" fontId="19" fillId="0" borderId="2" xfId="0" applyFont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3" fontId="24" fillId="0" borderId="2" xfId="1" applyNumberFormat="1" applyFont="1" applyBorder="1" applyAlignment="1">
      <alignment horizontal="left" vertical="top"/>
    </xf>
    <xf numFmtId="0" fontId="25" fillId="0" borderId="2" xfId="0" applyFont="1" applyBorder="1" applyAlignment="1">
      <alignment vertical="top" wrapText="1"/>
    </xf>
    <xf numFmtId="164" fontId="25" fillId="0" borderId="2" xfId="1" applyNumberFormat="1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 wrapText="1"/>
    </xf>
    <xf numFmtId="3" fontId="12" fillId="0" borderId="2" xfId="1" applyNumberFormat="1" applyFont="1" applyBorder="1" applyAlignment="1">
      <alignment vertical="top"/>
    </xf>
    <xf numFmtId="3" fontId="23" fillId="0" borderId="2" xfId="1" applyNumberFormat="1" applyFont="1" applyBorder="1" applyAlignment="1">
      <alignment vertical="top"/>
    </xf>
    <xf numFmtId="3" fontId="17" fillId="0" borderId="2" xfId="1" applyNumberFormat="1" applyFont="1" applyBorder="1" applyAlignment="1">
      <alignment vertical="top"/>
    </xf>
    <xf numFmtId="0" fontId="17" fillId="0" borderId="2" xfId="1" applyFont="1" applyBorder="1" applyAlignment="1">
      <alignment horizontal="left" vertical="top"/>
    </xf>
    <xf numFmtId="0" fontId="15" fillId="0" borderId="2" xfId="1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4" fillId="0" borderId="2" xfId="1" applyFont="1" applyFill="1" applyBorder="1" applyAlignment="1">
      <alignment horizontal="left" vertical="top"/>
    </xf>
    <xf numFmtId="0" fontId="25" fillId="0" borderId="2" xfId="0" applyFont="1" applyFill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3" fillId="0" borderId="2" xfId="1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24" fillId="0" borderId="2" xfId="1" applyFont="1" applyBorder="1" applyAlignment="1">
      <alignment horizontal="left" vertical="top"/>
    </xf>
    <xf numFmtId="0" fontId="25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21" fillId="0" borderId="2" xfId="1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wrapText="1"/>
    </xf>
    <xf numFmtId="164" fontId="13" fillId="0" borderId="2" xfId="1" applyNumberFormat="1" applyFont="1" applyFill="1" applyBorder="1" applyAlignment="1"/>
    <xf numFmtId="0" fontId="1" fillId="2" borderId="0" xfId="1" applyFill="1"/>
    <xf numFmtId="164" fontId="13" fillId="3" borderId="2" xfId="1" applyNumberFormat="1" applyFont="1" applyFill="1" applyBorder="1" applyAlignment="1">
      <alignment vertical="top"/>
    </xf>
    <xf numFmtId="0" fontId="22" fillId="0" borderId="0" xfId="1" applyFont="1" applyFill="1"/>
    <xf numFmtId="0" fontId="5" fillId="0" borderId="2" xfId="0" applyFont="1" applyFill="1" applyBorder="1" applyAlignment="1">
      <alignment horizontal="left" vertical="top" wrapText="1"/>
    </xf>
    <xf numFmtId="164" fontId="31" fillId="0" borderId="2" xfId="1" applyNumberFormat="1" applyFont="1" applyFill="1" applyBorder="1" applyAlignment="1">
      <alignment vertical="top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164" fontId="20" fillId="0" borderId="0" xfId="1" applyNumberFormat="1" applyFont="1"/>
    <xf numFmtId="165" fontId="5" fillId="0" borderId="2" xfId="0" applyNumberFormat="1" applyFont="1" applyBorder="1" applyAlignment="1" applyProtection="1">
      <alignment horizontal="lef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3" fontId="10" fillId="0" borderId="2" xfId="1" applyNumberFormat="1" applyFont="1" applyFill="1" applyBorder="1" applyAlignment="1">
      <alignment horizontal="center" vertical="center" wrapText="1"/>
    </xf>
    <xf numFmtId="164" fontId="25" fillId="3" borderId="2" xfId="1" applyNumberFormat="1" applyFont="1" applyFill="1" applyBorder="1" applyAlignment="1">
      <alignment vertical="top"/>
    </xf>
    <xf numFmtId="3" fontId="10" fillId="2" borderId="2" xfId="1" applyNumberFormat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vertical="top"/>
    </xf>
    <xf numFmtId="164" fontId="31" fillId="3" borderId="2" xfId="1" applyNumberFormat="1" applyFont="1" applyFill="1" applyBorder="1" applyAlignment="1">
      <alignment vertical="top"/>
    </xf>
    <xf numFmtId="164" fontId="16" fillId="3" borderId="2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3" fontId="10" fillId="0" borderId="2" xfId="1" applyNumberFormat="1" applyFont="1" applyFill="1" applyBorder="1" applyAlignment="1">
      <alignment horizontal="center" vertical="center" wrapText="1"/>
    </xf>
    <xf numFmtId="3" fontId="10" fillId="0" borderId="2" xfId="3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top" wrapText="1"/>
    </xf>
    <xf numFmtId="0" fontId="29" fillId="0" borderId="0" xfId="1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0" fillId="0" borderId="0" xfId="0" applyAlignment="1">
      <alignment wrapText="1"/>
    </xf>
  </cellXfs>
  <cellStyles count="18">
    <cellStyle name="Normal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2"/>
    <cellStyle name="Обычный_Покварталь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4"/>
  <sheetViews>
    <sheetView tabSelected="1" view="pageBreakPreview" zoomScale="80" zoomScaleSheetLayoutView="80" workbookViewId="0">
      <selection activeCell="C1" sqref="C1:I4"/>
    </sheetView>
  </sheetViews>
  <sheetFormatPr defaultColWidth="9.140625" defaultRowHeight="12.75"/>
  <cols>
    <col min="1" max="1" width="18" style="1" customWidth="1"/>
    <col min="2" max="2" width="74.28515625" style="1" customWidth="1"/>
    <col min="3" max="3" width="11.28515625" style="12" customWidth="1"/>
    <col min="4" max="4" width="11.140625" style="12" customWidth="1"/>
    <col min="5" max="5" width="11" style="65" hidden="1" customWidth="1"/>
    <col min="6" max="6" width="11.140625" style="12" customWidth="1"/>
    <col min="7" max="7" width="11.7109375" style="65" hidden="1" customWidth="1"/>
    <col min="8" max="8" width="11.7109375" style="12" customWidth="1"/>
    <col min="9" max="9" width="10.5703125" style="1" hidden="1" customWidth="1"/>
    <col min="10" max="10" width="9.140625" style="1"/>
    <col min="11" max="11" width="9.7109375" style="1" bestFit="1" customWidth="1"/>
    <col min="12" max="16384" width="9.140625" style="1"/>
  </cols>
  <sheetData>
    <row r="1" spans="1:9" ht="21" customHeight="1">
      <c r="C1" s="86" t="s">
        <v>768</v>
      </c>
      <c r="D1" s="88"/>
      <c r="E1" s="88"/>
      <c r="F1" s="88"/>
      <c r="G1" s="88"/>
      <c r="H1" s="88"/>
      <c r="I1" s="88"/>
    </row>
    <row r="2" spans="1:9">
      <c r="C2" s="89"/>
      <c r="D2" s="89"/>
      <c r="E2" s="89"/>
      <c r="F2" s="89"/>
      <c r="G2" s="89"/>
      <c r="H2" s="89"/>
      <c r="I2" s="89"/>
    </row>
    <row r="3" spans="1:9">
      <c r="C3" s="89"/>
      <c r="D3" s="89"/>
      <c r="E3" s="89"/>
      <c r="F3" s="89"/>
      <c r="G3" s="89"/>
      <c r="H3" s="89"/>
      <c r="I3" s="89"/>
    </row>
    <row r="4" spans="1:9" ht="69" customHeight="1">
      <c r="C4" s="89"/>
      <c r="D4" s="89"/>
      <c r="E4" s="89"/>
      <c r="F4" s="89"/>
      <c r="G4" s="89"/>
      <c r="H4" s="89"/>
      <c r="I4" s="89"/>
    </row>
    <row r="5" spans="1:9" ht="7.9" customHeight="1">
      <c r="C5" s="2"/>
      <c r="D5" s="3"/>
      <c r="E5" s="3"/>
      <c r="F5" s="3"/>
      <c r="G5" s="3"/>
      <c r="H5" s="3"/>
      <c r="I5" s="3"/>
    </row>
    <row r="6" spans="1:9" ht="15.6" customHeight="1">
      <c r="A6" s="4"/>
      <c r="B6" s="4"/>
      <c r="C6" s="86" t="s">
        <v>0</v>
      </c>
      <c r="D6" s="87"/>
      <c r="E6" s="87"/>
      <c r="F6" s="87"/>
      <c r="G6" s="87"/>
      <c r="H6" s="87"/>
      <c r="I6" s="87"/>
    </row>
    <row r="7" spans="1:9" ht="6.6" customHeight="1">
      <c r="A7" s="4"/>
      <c r="B7" s="4"/>
      <c r="C7" s="70"/>
      <c r="D7" s="71"/>
      <c r="E7" s="71"/>
      <c r="F7" s="71"/>
      <c r="G7" s="71"/>
      <c r="H7" s="71"/>
      <c r="I7" s="71"/>
    </row>
    <row r="8" spans="1:9" s="5" customFormat="1" ht="37.15" customHeight="1">
      <c r="A8" s="85" t="s">
        <v>744</v>
      </c>
      <c r="B8" s="85"/>
      <c r="C8" s="85"/>
      <c r="D8" s="85"/>
      <c r="E8" s="85"/>
      <c r="F8" s="85"/>
      <c r="G8" s="85"/>
      <c r="H8" s="85"/>
      <c r="I8" s="85"/>
    </row>
    <row r="9" spans="1:9" ht="12.75" customHeight="1">
      <c r="A9" s="6"/>
      <c r="B9" s="6"/>
      <c r="C9" s="7"/>
      <c r="D9" s="81" t="s">
        <v>423</v>
      </c>
      <c r="E9" s="82"/>
      <c r="F9" s="82"/>
      <c r="G9" s="82"/>
      <c r="H9" s="82"/>
      <c r="I9" s="82"/>
    </row>
    <row r="10" spans="1:9" ht="12.75" customHeight="1">
      <c r="A10" s="83" t="s">
        <v>1</v>
      </c>
      <c r="B10" s="83" t="s">
        <v>711</v>
      </c>
      <c r="C10" s="84" t="s">
        <v>745</v>
      </c>
      <c r="D10" s="84"/>
      <c r="E10" s="84"/>
      <c r="F10" s="84"/>
      <c r="G10" s="84"/>
      <c r="H10" s="84"/>
      <c r="I10" s="8"/>
    </row>
    <row r="11" spans="1:9" s="12" customFormat="1" ht="34.15" customHeight="1">
      <c r="A11" s="83"/>
      <c r="B11" s="83"/>
      <c r="C11" s="9" t="s">
        <v>2</v>
      </c>
      <c r="D11" s="9" t="s">
        <v>3</v>
      </c>
      <c r="E11" s="10"/>
      <c r="F11" s="9" t="s">
        <v>4</v>
      </c>
      <c r="G11" s="10" t="s">
        <v>5</v>
      </c>
      <c r="H11" s="9" t="s">
        <v>424</v>
      </c>
      <c r="I11" s="11"/>
    </row>
    <row r="12" spans="1:9" s="13" customFormat="1" ht="11.25">
      <c r="A12" s="75">
        <v>1</v>
      </c>
      <c r="B12" s="75">
        <v>2</v>
      </c>
      <c r="C12" s="75">
        <v>3</v>
      </c>
      <c r="D12" s="75">
        <v>4</v>
      </c>
      <c r="E12" s="77"/>
      <c r="F12" s="75">
        <v>5</v>
      </c>
      <c r="G12" s="77"/>
      <c r="H12" s="75">
        <v>6</v>
      </c>
    </row>
    <row r="13" spans="1:9" s="17" customFormat="1">
      <c r="A13" s="14" t="s">
        <v>6</v>
      </c>
      <c r="B13" s="15" t="s">
        <v>7</v>
      </c>
      <c r="C13" s="16">
        <f>C14+C44+C64+C97+C114+C128+C157+C180+C199+C202+C296+C169+C38</f>
        <v>1091798.2</v>
      </c>
      <c r="D13" s="16">
        <f>D14+D44+D64+D97+D114+D128+D157+D180+D199+D202+D296+D169+D38</f>
        <v>1195933.1000000001</v>
      </c>
      <c r="E13" s="66">
        <f>D13-C13</f>
        <v>104134.90000000014</v>
      </c>
      <c r="F13" s="16">
        <f>F14+F44+F64+F97+F114+F128+F157+F180+F199+F202+F296+F169+F38</f>
        <v>1192927.7000000002</v>
      </c>
      <c r="G13" s="66">
        <f>F13-D13</f>
        <v>-3005.3999999999069</v>
      </c>
      <c r="H13" s="16">
        <f>F13/D13*100</f>
        <v>99.748698317656732</v>
      </c>
      <c r="I13" s="16" t="e">
        <f>I14+I44+I64+I97+I114+I128+I157+I180+I199+I202+I296+I169+I38</f>
        <v>#REF!</v>
      </c>
    </row>
    <row r="14" spans="1:9" s="17" customFormat="1">
      <c r="A14" s="18" t="s">
        <v>8</v>
      </c>
      <c r="B14" s="19" t="s">
        <v>9</v>
      </c>
      <c r="C14" s="16">
        <f>C15</f>
        <v>721623.2</v>
      </c>
      <c r="D14" s="16">
        <f>D15</f>
        <v>752589.2</v>
      </c>
      <c r="E14" s="66">
        <f t="shared" ref="E14:E77" si="0">D14-C14</f>
        <v>30966</v>
      </c>
      <c r="F14" s="16">
        <f>F15</f>
        <v>737732.3</v>
      </c>
      <c r="G14" s="66">
        <f t="shared" ref="G14:G77" si="1">F14-D14</f>
        <v>-14856.899999999907</v>
      </c>
      <c r="H14" s="16">
        <f t="shared" ref="H14:H73" si="2">F14/D14*100</f>
        <v>98.025895136417063</v>
      </c>
      <c r="I14" s="16" t="e">
        <f>I15</f>
        <v>#REF!</v>
      </c>
    </row>
    <row r="15" spans="1:9" s="20" customFormat="1">
      <c r="A15" s="14" t="s">
        <v>10</v>
      </c>
      <c r="B15" s="15" t="s">
        <v>11</v>
      </c>
      <c r="C15" s="16">
        <f>C16+C21+C27+C32</f>
        <v>721623.2</v>
      </c>
      <c r="D15" s="16">
        <f>D16+D21+D27+D32+D35</f>
        <v>752589.2</v>
      </c>
      <c r="E15" s="66">
        <f t="shared" si="0"/>
        <v>30966</v>
      </c>
      <c r="F15" s="16">
        <f>F16+F21+F27+F32+F35</f>
        <v>737732.3</v>
      </c>
      <c r="G15" s="66">
        <f t="shared" si="1"/>
        <v>-14856.899999999907</v>
      </c>
      <c r="H15" s="16">
        <f t="shared" si="2"/>
        <v>98.025895136417063</v>
      </c>
      <c r="I15" s="16" t="e">
        <f>I17+#REF!+I33+I28</f>
        <v>#REF!</v>
      </c>
    </row>
    <row r="16" spans="1:9" s="20" customFormat="1" ht="45" customHeight="1">
      <c r="A16" s="21" t="s">
        <v>12</v>
      </c>
      <c r="B16" s="22" t="s">
        <v>13</v>
      </c>
      <c r="C16" s="23">
        <f>SUM(C17:C20)</f>
        <v>710900</v>
      </c>
      <c r="D16" s="23">
        <f>SUM(D17:D20)</f>
        <v>715900</v>
      </c>
      <c r="E16" s="23">
        <f t="shared" ref="E16:F16" si="3">SUM(E17:E20)</f>
        <v>5000</v>
      </c>
      <c r="F16" s="23">
        <f t="shared" si="3"/>
        <v>707717.3</v>
      </c>
      <c r="G16" s="66">
        <f t="shared" si="1"/>
        <v>-8182.6999999999534</v>
      </c>
      <c r="H16" s="23">
        <f t="shared" si="2"/>
        <v>98.857005168319603</v>
      </c>
      <c r="I16" s="16"/>
    </row>
    <row r="17" spans="1:9" ht="66" customHeight="1">
      <c r="A17" s="24" t="s">
        <v>14</v>
      </c>
      <c r="B17" s="25" t="s">
        <v>15</v>
      </c>
      <c r="C17" s="26">
        <v>710900</v>
      </c>
      <c r="D17" s="26">
        <v>715900</v>
      </c>
      <c r="E17" s="66">
        <f t="shared" si="0"/>
        <v>5000</v>
      </c>
      <c r="F17" s="26">
        <v>706436.6</v>
      </c>
      <c r="G17" s="66">
        <f t="shared" si="1"/>
        <v>-9463.4000000000233</v>
      </c>
      <c r="H17" s="26">
        <f t="shared" si="2"/>
        <v>98.678111468082136</v>
      </c>
      <c r="I17" s="26"/>
    </row>
    <row r="18" spans="1:9" ht="53.25" customHeight="1">
      <c r="A18" s="24" t="s">
        <v>16</v>
      </c>
      <c r="B18" s="25" t="s">
        <v>17</v>
      </c>
      <c r="C18" s="26"/>
      <c r="D18" s="26"/>
      <c r="E18" s="66">
        <f t="shared" si="0"/>
        <v>0</v>
      </c>
      <c r="F18" s="26">
        <v>979.6</v>
      </c>
      <c r="G18" s="66">
        <f t="shared" si="1"/>
        <v>979.6</v>
      </c>
      <c r="H18" s="26"/>
      <c r="I18" s="26"/>
    </row>
    <row r="19" spans="1:9" ht="66" customHeight="1">
      <c r="A19" s="24" t="s">
        <v>18</v>
      </c>
      <c r="B19" s="25" t="s">
        <v>19</v>
      </c>
      <c r="C19" s="26"/>
      <c r="D19" s="26"/>
      <c r="E19" s="66">
        <f t="shared" si="0"/>
        <v>0</v>
      </c>
      <c r="F19" s="26">
        <v>330.3</v>
      </c>
      <c r="G19" s="66">
        <f t="shared" si="1"/>
        <v>330.3</v>
      </c>
      <c r="H19" s="26"/>
      <c r="I19" s="26"/>
    </row>
    <row r="20" spans="1:9" ht="52.5" customHeight="1">
      <c r="A20" s="24" t="s">
        <v>20</v>
      </c>
      <c r="B20" s="25" t="s">
        <v>21</v>
      </c>
      <c r="C20" s="26"/>
      <c r="D20" s="26"/>
      <c r="E20" s="66">
        <f t="shared" si="0"/>
        <v>0</v>
      </c>
      <c r="F20" s="26">
        <v>-29.2</v>
      </c>
      <c r="G20" s="66">
        <f t="shared" si="1"/>
        <v>-29.2</v>
      </c>
      <c r="H20" s="26"/>
      <c r="I20" s="26"/>
    </row>
    <row r="21" spans="1:9" ht="68.45" customHeight="1">
      <c r="A21" s="21" t="s">
        <v>22</v>
      </c>
      <c r="B21" s="22" t="s">
        <v>23</v>
      </c>
      <c r="C21" s="23">
        <f>SUM(C22:C25)</f>
        <v>1447.2</v>
      </c>
      <c r="D21" s="23">
        <f>SUM(D22:D25)</f>
        <v>1447.2</v>
      </c>
      <c r="E21" s="66">
        <f t="shared" si="0"/>
        <v>0</v>
      </c>
      <c r="F21" s="23">
        <f>SUM(F22:F25)</f>
        <v>2513.2999999999997</v>
      </c>
      <c r="G21" s="66">
        <f t="shared" si="1"/>
        <v>1066.0999999999997</v>
      </c>
      <c r="H21" s="23">
        <f t="shared" si="2"/>
        <v>173.66639027086785</v>
      </c>
      <c r="I21" s="26"/>
    </row>
    <row r="22" spans="1:9" ht="82.9" customHeight="1">
      <c r="A22" s="24" t="s">
        <v>24</v>
      </c>
      <c r="B22" s="25" t="s">
        <v>25</v>
      </c>
      <c r="C22" s="26">
        <v>1447.2</v>
      </c>
      <c r="D22" s="26">
        <v>1447.2</v>
      </c>
      <c r="E22" s="66">
        <f t="shared" si="0"/>
        <v>0</v>
      </c>
      <c r="F22" s="26">
        <v>2494.4</v>
      </c>
      <c r="G22" s="66">
        <f t="shared" si="1"/>
        <v>1047.2</v>
      </c>
      <c r="H22" s="26">
        <f t="shared" si="2"/>
        <v>172.36042012161414</v>
      </c>
      <c r="I22" s="26"/>
    </row>
    <row r="23" spans="1:9" ht="70.5" customHeight="1">
      <c r="A23" s="24" t="s">
        <v>26</v>
      </c>
      <c r="B23" s="25" t="s">
        <v>27</v>
      </c>
      <c r="C23" s="26"/>
      <c r="D23" s="26"/>
      <c r="E23" s="66">
        <f t="shared" si="0"/>
        <v>0</v>
      </c>
      <c r="F23" s="26">
        <v>7.2</v>
      </c>
      <c r="G23" s="66">
        <f t="shared" si="1"/>
        <v>7.2</v>
      </c>
      <c r="H23" s="26"/>
      <c r="I23" s="26"/>
    </row>
    <row r="24" spans="1:9" ht="73.150000000000006" hidden="1" customHeight="1">
      <c r="A24" s="24" t="s">
        <v>28</v>
      </c>
      <c r="B24" s="25" t="s">
        <v>29</v>
      </c>
      <c r="C24" s="26"/>
      <c r="D24" s="26"/>
      <c r="E24" s="66">
        <f t="shared" si="0"/>
        <v>0</v>
      </c>
      <c r="F24" s="26"/>
      <c r="G24" s="66">
        <f t="shared" si="1"/>
        <v>0</v>
      </c>
      <c r="H24" s="26" t="e">
        <f t="shared" si="2"/>
        <v>#DIV/0!</v>
      </c>
      <c r="I24" s="26"/>
    </row>
    <row r="25" spans="1:9" ht="82.9" customHeight="1">
      <c r="A25" s="24" t="s">
        <v>30</v>
      </c>
      <c r="B25" s="25" t="s">
        <v>31</v>
      </c>
      <c r="C25" s="26"/>
      <c r="D25" s="26"/>
      <c r="E25" s="66">
        <f t="shared" si="0"/>
        <v>0</v>
      </c>
      <c r="F25" s="26">
        <v>11.7</v>
      </c>
      <c r="G25" s="66">
        <f t="shared" si="1"/>
        <v>11.7</v>
      </c>
      <c r="H25" s="26"/>
      <c r="I25" s="26"/>
    </row>
    <row r="26" spans="1:9" ht="75.75" hidden="1" customHeight="1">
      <c r="A26" s="24" t="s">
        <v>32</v>
      </c>
      <c r="B26" s="25" t="s">
        <v>33</v>
      </c>
      <c r="C26" s="26"/>
      <c r="D26" s="26"/>
      <c r="E26" s="66">
        <f t="shared" si="0"/>
        <v>0</v>
      </c>
      <c r="F26" s="26"/>
      <c r="G26" s="66">
        <f t="shared" si="1"/>
        <v>0</v>
      </c>
      <c r="H26" s="26" t="e">
        <f t="shared" si="2"/>
        <v>#DIV/0!</v>
      </c>
      <c r="I26" s="26"/>
    </row>
    <row r="27" spans="1:9" ht="31.9" customHeight="1">
      <c r="A27" s="21" t="s">
        <v>34</v>
      </c>
      <c r="B27" s="22" t="s">
        <v>35</v>
      </c>
      <c r="C27" s="23">
        <f>SUM(C28:C31)</f>
        <v>5440</v>
      </c>
      <c r="D27" s="23">
        <f>SUM(D28:D31)</f>
        <v>5440</v>
      </c>
      <c r="E27" s="66">
        <f t="shared" si="0"/>
        <v>0</v>
      </c>
      <c r="F27" s="23">
        <f>SUM(F28:F31)</f>
        <v>-731.90000000000009</v>
      </c>
      <c r="G27" s="66">
        <f t="shared" si="1"/>
        <v>-6171.9</v>
      </c>
      <c r="H27" s="23">
        <f t="shared" si="2"/>
        <v>-13.45404411764706</v>
      </c>
      <c r="I27" s="26"/>
    </row>
    <row r="28" spans="1:9" ht="41.25" customHeight="1">
      <c r="A28" s="24" t="s">
        <v>36</v>
      </c>
      <c r="B28" s="25" t="s">
        <v>37</v>
      </c>
      <c r="C28" s="26">
        <v>5440</v>
      </c>
      <c r="D28" s="26">
        <v>5440</v>
      </c>
      <c r="E28" s="66">
        <f t="shared" si="0"/>
        <v>0</v>
      </c>
      <c r="F28" s="26">
        <v>-859.2</v>
      </c>
      <c r="G28" s="66">
        <f t="shared" si="1"/>
        <v>-6299.2</v>
      </c>
      <c r="H28" s="26">
        <f t="shared" si="2"/>
        <v>-15.794117647058826</v>
      </c>
      <c r="I28" s="26"/>
    </row>
    <row r="29" spans="1:9" ht="38.25">
      <c r="A29" s="24" t="s">
        <v>38</v>
      </c>
      <c r="B29" s="25" t="s">
        <v>39</v>
      </c>
      <c r="C29" s="26"/>
      <c r="D29" s="26"/>
      <c r="E29" s="66">
        <f t="shared" si="0"/>
        <v>0</v>
      </c>
      <c r="F29" s="26">
        <v>108</v>
      </c>
      <c r="G29" s="66">
        <f t="shared" si="1"/>
        <v>108</v>
      </c>
      <c r="H29" s="26"/>
      <c r="I29" s="26"/>
    </row>
    <row r="30" spans="1:9" ht="43.9" customHeight="1">
      <c r="A30" s="24" t="s">
        <v>40</v>
      </c>
      <c r="B30" s="25" t="s">
        <v>41</v>
      </c>
      <c r="C30" s="26"/>
      <c r="D30" s="26"/>
      <c r="E30" s="66">
        <f t="shared" si="0"/>
        <v>0</v>
      </c>
      <c r="F30" s="26">
        <v>19.3</v>
      </c>
      <c r="G30" s="66">
        <f t="shared" si="1"/>
        <v>19.3</v>
      </c>
      <c r="H30" s="26"/>
      <c r="I30" s="26"/>
    </row>
    <row r="31" spans="1:9" ht="38.25" hidden="1">
      <c r="A31" s="24" t="s">
        <v>42</v>
      </c>
      <c r="B31" s="25" t="s">
        <v>43</v>
      </c>
      <c r="C31" s="26"/>
      <c r="D31" s="26"/>
      <c r="E31" s="66">
        <f t="shared" si="0"/>
        <v>0</v>
      </c>
      <c r="F31" s="26">
        <v>0</v>
      </c>
      <c r="G31" s="66">
        <f t="shared" si="1"/>
        <v>0</v>
      </c>
      <c r="H31" s="26" t="e">
        <f t="shared" si="2"/>
        <v>#DIV/0!</v>
      </c>
      <c r="I31" s="26"/>
    </row>
    <row r="32" spans="1:9" s="28" customFormat="1" ht="57" customHeight="1">
      <c r="A32" s="21" t="s">
        <v>44</v>
      </c>
      <c r="B32" s="22" t="s">
        <v>45</v>
      </c>
      <c r="C32" s="23">
        <f>C33</f>
        <v>3836</v>
      </c>
      <c r="D32" s="23">
        <f>D33</f>
        <v>3836</v>
      </c>
      <c r="E32" s="66">
        <f t="shared" si="0"/>
        <v>0</v>
      </c>
      <c r="F32" s="23">
        <f>F33+F34</f>
        <v>1229.3999999999999</v>
      </c>
      <c r="G32" s="66">
        <f t="shared" si="1"/>
        <v>-2606.6000000000004</v>
      </c>
      <c r="H32" s="23">
        <f t="shared" si="2"/>
        <v>32.049009384775808</v>
      </c>
      <c r="I32" s="27"/>
    </row>
    <row r="33" spans="1:9" s="32" customFormat="1" ht="70.900000000000006" customHeight="1">
      <c r="A33" s="29" t="s">
        <v>46</v>
      </c>
      <c r="B33" s="30" t="s">
        <v>47</v>
      </c>
      <c r="C33" s="31">
        <v>3836</v>
      </c>
      <c r="D33" s="31">
        <v>3836</v>
      </c>
      <c r="E33" s="66">
        <f t="shared" si="0"/>
        <v>0</v>
      </c>
      <c r="F33" s="31">
        <v>1236.0999999999999</v>
      </c>
      <c r="G33" s="66">
        <f t="shared" si="1"/>
        <v>-2599.9</v>
      </c>
      <c r="H33" s="31">
        <f t="shared" si="2"/>
        <v>32.223670490093845</v>
      </c>
      <c r="I33" s="26"/>
    </row>
    <row r="34" spans="1:9" s="32" customFormat="1" ht="55.15" customHeight="1">
      <c r="A34" s="29" t="s">
        <v>541</v>
      </c>
      <c r="B34" s="30" t="s">
        <v>540</v>
      </c>
      <c r="C34" s="31"/>
      <c r="D34" s="31"/>
      <c r="E34" s="66">
        <f t="shared" si="0"/>
        <v>0</v>
      </c>
      <c r="F34" s="31">
        <v>-6.7</v>
      </c>
      <c r="G34" s="66">
        <f t="shared" si="1"/>
        <v>-6.7</v>
      </c>
      <c r="H34" s="31"/>
      <c r="I34" s="26"/>
    </row>
    <row r="35" spans="1:9" s="32" customFormat="1" ht="53.25" customHeight="1">
      <c r="A35" s="21" t="s">
        <v>715</v>
      </c>
      <c r="B35" s="22" t="s">
        <v>712</v>
      </c>
      <c r="C35" s="23">
        <v>0</v>
      </c>
      <c r="D35" s="23">
        <f>D36</f>
        <v>25966</v>
      </c>
      <c r="E35" s="66">
        <f t="shared" si="0"/>
        <v>25966</v>
      </c>
      <c r="F35" s="23">
        <f>F36+F37</f>
        <v>27004.2</v>
      </c>
      <c r="G35" s="66">
        <f t="shared" si="1"/>
        <v>1038.2000000000007</v>
      </c>
      <c r="H35" s="23">
        <f t="shared" si="2"/>
        <v>103.99830547639222</v>
      </c>
      <c r="I35" s="26"/>
    </row>
    <row r="36" spans="1:9" s="32" customFormat="1" ht="78" customHeight="1">
      <c r="A36" s="29" t="s">
        <v>713</v>
      </c>
      <c r="B36" s="30" t="s">
        <v>714</v>
      </c>
      <c r="C36" s="31">
        <v>0</v>
      </c>
      <c r="D36" s="31">
        <v>25966</v>
      </c>
      <c r="E36" s="66">
        <f t="shared" si="0"/>
        <v>25966</v>
      </c>
      <c r="F36" s="31">
        <v>26988</v>
      </c>
      <c r="G36" s="66">
        <f t="shared" si="1"/>
        <v>1022</v>
      </c>
      <c r="H36" s="31">
        <f t="shared" si="2"/>
        <v>103.9359161981052</v>
      </c>
      <c r="I36" s="26"/>
    </row>
    <row r="37" spans="1:9" s="32" customFormat="1" ht="66" customHeight="1">
      <c r="A37" s="29" t="s">
        <v>746</v>
      </c>
      <c r="B37" s="30" t="s">
        <v>747</v>
      </c>
      <c r="C37" s="31"/>
      <c r="D37" s="31"/>
      <c r="E37" s="66">
        <f t="shared" si="0"/>
        <v>0</v>
      </c>
      <c r="F37" s="31">
        <v>16.2</v>
      </c>
      <c r="G37" s="66">
        <f t="shared" si="1"/>
        <v>16.2</v>
      </c>
      <c r="H37" s="31"/>
      <c r="I37" s="26"/>
    </row>
    <row r="38" spans="1:9" s="35" customFormat="1" ht="25.5">
      <c r="A38" s="33" t="s">
        <v>48</v>
      </c>
      <c r="B38" s="34" t="s">
        <v>49</v>
      </c>
      <c r="C38" s="16">
        <f t="shared" ref="C38:I38" si="4">C39</f>
        <v>10842.9</v>
      </c>
      <c r="D38" s="16">
        <f t="shared" si="4"/>
        <v>10842.9</v>
      </c>
      <c r="E38" s="66">
        <f t="shared" si="0"/>
        <v>0</v>
      </c>
      <c r="F38" s="16">
        <f t="shared" si="4"/>
        <v>10249.199999999999</v>
      </c>
      <c r="G38" s="66">
        <f t="shared" si="1"/>
        <v>-593.70000000000073</v>
      </c>
      <c r="H38" s="16">
        <f t="shared" si="2"/>
        <v>94.524527571037268</v>
      </c>
      <c r="I38" s="16">
        <f t="shared" si="4"/>
        <v>0</v>
      </c>
    </row>
    <row r="39" spans="1:9" s="35" customFormat="1" ht="25.5">
      <c r="A39" s="33" t="s">
        <v>50</v>
      </c>
      <c r="B39" s="36" t="s">
        <v>51</v>
      </c>
      <c r="C39" s="16">
        <f>C40+C41+C42+C43</f>
        <v>10842.9</v>
      </c>
      <c r="D39" s="16">
        <f>D40+D41+D42+D43</f>
        <v>10842.9</v>
      </c>
      <c r="E39" s="66">
        <f t="shared" si="0"/>
        <v>0</v>
      </c>
      <c r="F39" s="16">
        <f>F40+F41+F42+F43</f>
        <v>10249.199999999999</v>
      </c>
      <c r="G39" s="66">
        <f t="shared" si="1"/>
        <v>-593.70000000000073</v>
      </c>
      <c r="H39" s="16">
        <f t="shared" si="2"/>
        <v>94.524527571037268</v>
      </c>
      <c r="I39" s="16">
        <f>I40+I41+I42+I43</f>
        <v>0</v>
      </c>
    </row>
    <row r="40" spans="1:9" ht="44.45" customHeight="1">
      <c r="A40" s="37" t="s">
        <v>52</v>
      </c>
      <c r="B40" s="38" t="s">
        <v>53</v>
      </c>
      <c r="C40" s="26">
        <v>4978.6000000000004</v>
      </c>
      <c r="D40" s="26">
        <v>4978.6000000000004</v>
      </c>
      <c r="E40" s="66">
        <f t="shared" si="0"/>
        <v>0</v>
      </c>
      <c r="F40" s="26">
        <v>4634.7</v>
      </c>
      <c r="G40" s="66">
        <f t="shared" si="1"/>
        <v>-343.90000000000055</v>
      </c>
      <c r="H40" s="26">
        <f t="shared" si="2"/>
        <v>93.092435624472742</v>
      </c>
      <c r="I40" s="26"/>
    </row>
    <row r="41" spans="1:9" ht="53.45" customHeight="1">
      <c r="A41" s="37" t="s">
        <v>54</v>
      </c>
      <c r="B41" s="38" t="s">
        <v>55</v>
      </c>
      <c r="C41" s="26">
        <v>28.4</v>
      </c>
      <c r="D41" s="26">
        <v>28.4</v>
      </c>
      <c r="E41" s="66">
        <f t="shared" si="0"/>
        <v>0</v>
      </c>
      <c r="F41" s="26">
        <v>34.9</v>
      </c>
      <c r="G41" s="66">
        <f t="shared" si="1"/>
        <v>6.5</v>
      </c>
      <c r="H41" s="26">
        <f t="shared" si="2"/>
        <v>122.88732394366197</v>
      </c>
      <c r="I41" s="26"/>
    </row>
    <row r="42" spans="1:9" ht="42" customHeight="1">
      <c r="A42" s="37" t="s">
        <v>56</v>
      </c>
      <c r="B42" s="38" t="s">
        <v>57</v>
      </c>
      <c r="C42" s="26">
        <v>6548.1</v>
      </c>
      <c r="D42" s="26">
        <v>6548.1</v>
      </c>
      <c r="E42" s="66">
        <f t="shared" si="0"/>
        <v>0</v>
      </c>
      <c r="F42" s="26">
        <v>6444.7</v>
      </c>
      <c r="G42" s="66">
        <f t="shared" si="1"/>
        <v>-103.40000000000055</v>
      </c>
      <c r="H42" s="26">
        <f t="shared" si="2"/>
        <v>98.420915990898123</v>
      </c>
      <c r="I42" s="26"/>
    </row>
    <row r="43" spans="1:9" ht="43.15" customHeight="1">
      <c r="A43" s="37" t="s">
        <v>58</v>
      </c>
      <c r="B43" s="38" t="s">
        <v>59</v>
      </c>
      <c r="C43" s="26">
        <v>-712.2</v>
      </c>
      <c r="D43" s="26">
        <v>-712.2</v>
      </c>
      <c r="E43" s="66">
        <f t="shared" si="0"/>
        <v>0</v>
      </c>
      <c r="F43" s="26">
        <v>-865.1</v>
      </c>
      <c r="G43" s="66">
        <f t="shared" si="1"/>
        <v>-152.89999999999998</v>
      </c>
      <c r="H43" s="26">
        <f t="shared" si="2"/>
        <v>121.46868857062623</v>
      </c>
      <c r="I43" s="26"/>
    </row>
    <row r="44" spans="1:9">
      <c r="A44" s="14" t="s">
        <v>60</v>
      </c>
      <c r="B44" s="19" t="s">
        <v>61</v>
      </c>
      <c r="C44" s="16">
        <f>C45+C56+C60</f>
        <v>13008</v>
      </c>
      <c r="D44" s="16">
        <f>D45+D56+D60</f>
        <v>8308</v>
      </c>
      <c r="E44" s="66">
        <f t="shared" si="0"/>
        <v>-4700</v>
      </c>
      <c r="F44" s="16">
        <f>F45+F56+F60</f>
        <v>7605.3</v>
      </c>
      <c r="G44" s="66">
        <f t="shared" si="1"/>
        <v>-702.69999999999982</v>
      </c>
      <c r="H44" s="16">
        <f t="shared" si="2"/>
        <v>91.541887337506026</v>
      </c>
      <c r="I44" s="16">
        <f>I45+I56+I60</f>
        <v>0</v>
      </c>
    </row>
    <row r="45" spans="1:9" s="35" customFormat="1">
      <c r="A45" s="14" t="s">
        <v>62</v>
      </c>
      <c r="B45" s="15" t="s">
        <v>63</v>
      </c>
      <c r="C45" s="16">
        <f>C46+C52</f>
        <v>320</v>
      </c>
      <c r="D45" s="16">
        <f>D46+D52</f>
        <v>320</v>
      </c>
      <c r="E45" s="66">
        <f t="shared" si="0"/>
        <v>0</v>
      </c>
      <c r="F45" s="16">
        <f>F46+F52</f>
        <v>-315.60000000000002</v>
      </c>
      <c r="G45" s="66">
        <f t="shared" si="1"/>
        <v>-635.6</v>
      </c>
      <c r="H45" s="16">
        <f t="shared" si="2"/>
        <v>-98.625</v>
      </c>
      <c r="I45" s="16">
        <f>I47+I53</f>
        <v>0</v>
      </c>
    </row>
    <row r="46" spans="1:9" s="28" customFormat="1" ht="18.600000000000001" customHeight="1">
      <c r="A46" s="39" t="s">
        <v>64</v>
      </c>
      <c r="B46" s="40" t="s">
        <v>65</v>
      </c>
      <c r="C46" s="27">
        <f>SUM(C47:C51)</f>
        <v>320</v>
      </c>
      <c r="D46" s="27">
        <f>SUM(D47:D51)</f>
        <v>320</v>
      </c>
      <c r="E46" s="66">
        <f t="shared" si="0"/>
        <v>0</v>
      </c>
      <c r="F46" s="27">
        <f>SUM(F47:F51)</f>
        <v>-316.60000000000002</v>
      </c>
      <c r="G46" s="66">
        <f t="shared" si="1"/>
        <v>-636.6</v>
      </c>
      <c r="H46" s="27">
        <f t="shared" si="2"/>
        <v>-98.937500000000014</v>
      </c>
      <c r="I46" s="27"/>
    </row>
    <row r="47" spans="1:9" ht="38.25">
      <c r="A47" s="24" t="s">
        <v>66</v>
      </c>
      <c r="B47" s="38" t="s">
        <v>67</v>
      </c>
      <c r="C47" s="31">
        <v>320</v>
      </c>
      <c r="D47" s="31">
        <v>320</v>
      </c>
      <c r="E47" s="66">
        <f t="shared" si="0"/>
        <v>0</v>
      </c>
      <c r="F47" s="31">
        <v>-378.1</v>
      </c>
      <c r="G47" s="66">
        <f t="shared" si="1"/>
        <v>-698.1</v>
      </c>
      <c r="H47" s="31">
        <f t="shared" si="2"/>
        <v>-118.15625</v>
      </c>
      <c r="I47" s="31"/>
    </row>
    <row r="48" spans="1:9" ht="25.5">
      <c r="A48" s="24" t="s">
        <v>68</v>
      </c>
      <c r="B48" s="38" t="s">
        <v>69</v>
      </c>
      <c r="C48" s="31"/>
      <c r="D48" s="31"/>
      <c r="E48" s="66">
        <f t="shared" si="0"/>
        <v>0</v>
      </c>
      <c r="F48" s="31">
        <v>45.1</v>
      </c>
      <c r="G48" s="66">
        <f t="shared" si="1"/>
        <v>45.1</v>
      </c>
      <c r="H48" s="31"/>
      <c r="I48" s="31"/>
    </row>
    <row r="49" spans="1:9" ht="25.5">
      <c r="A49" s="24" t="s">
        <v>708</v>
      </c>
      <c r="B49" s="38" t="s">
        <v>707</v>
      </c>
      <c r="C49" s="31"/>
      <c r="D49" s="31"/>
      <c r="E49" s="66"/>
      <c r="F49" s="31">
        <v>0</v>
      </c>
      <c r="G49" s="66"/>
      <c r="H49" s="31"/>
      <c r="I49" s="31"/>
    </row>
    <row r="50" spans="1:9" ht="38.25">
      <c r="A50" s="24" t="s">
        <v>70</v>
      </c>
      <c r="B50" s="38" t="s">
        <v>71</v>
      </c>
      <c r="C50" s="31"/>
      <c r="D50" s="31"/>
      <c r="E50" s="66">
        <f t="shared" si="0"/>
        <v>0</v>
      </c>
      <c r="F50" s="31">
        <v>16.399999999999999</v>
      </c>
      <c r="G50" s="66">
        <f t="shared" si="1"/>
        <v>16.399999999999999</v>
      </c>
      <c r="H50" s="31"/>
      <c r="I50" s="31"/>
    </row>
    <row r="51" spans="1:9" ht="25.5">
      <c r="A51" s="24" t="s">
        <v>72</v>
      </c>
      <c r="B51" s="38" t="s">
        <v>73</v>
      </c>
      <c r="C51" s="31"/>
      <c r="D51" s="31"/>
      <c r="E51" s="66">
        <f t="shared" si="0"/>
        <v>0</v>
      </c>
      <c r="F51" s="31">
        <v>0</v>
      </c>
      <c r="G51" s="66">
        <f t="shared" si="1"/>
        <v>0</v>
      </c>
      <c r="H51" s="31"/>
      <c r="I51" s="31"/>
    </row>
    <row r="52" spans="1:9" s="28" customFormat="1" ht="28.9" customHeight="1">
      <c r="A52" s="39" t="s">
        <v>74</v>
      </c>
      <c r="B52" s="41" t="s">
        <v>75</v>
      </c>
      <c r="C52" s="23">
        <f>SUM(C53:C55)</f>
        <v>0</v>
      </c>
      <c r="D52" s="23">
        <f>SUM(D53:D55)</f>
        <v>0</v>
      </c>
      <c r="E52" s="23">
        <f t="shared" ref="E52:F52" si="5">SUM(E53:E55)</f>
        <v>0</v>
      </c>
      <c r="F52" s="23">
        <f t="shared" si="5"/>
        <v>1</v>
      </c>
      <c r="G52" s="66">
        <f t="shared" si="1"/>
        <v>1</v>
      </c>
      <c r="H52" s="23"/>
      <c r="I52" s="23"/>
    </row>
    <row r="53" spans="1:9" ht="43.15" hidden="1" customHeight="1">
      <c r="A53" s="24" t="s">
        <v>76</v>
      </c>
      <c r="B53" s="38" t="s">
        <v>77</v>
      </c>
      <c r="C53" s="31">
        <v>0</v>
      </c>
      <c r="D53" s="31">
        <v>0</v>
      </c>
      <c r="E53" s="66">
        <f t="shared" si="0"/>
        <v>0</v>
      </c>
      <c r="F53" s="31"/>
      <c r="G53" s="66">
        <f t="shared" si="1"/>
        <v>0</v>
      </c>
      <c r="H53" s="31" t="e">
        <f t="shared" si="2"/>
        <v>#DIV/0!</v>
      </c>
      <c r="I53" s="31"/>
    </row>
    <row r="54" spans="1:9" ht="30.6" customHeight="1">
      <c r="A54" s="24" t="s">
        <v>78</v>
      </c>
      <c r="B54" s="38" t="s">
        <v>79</v>
      </c>
      <c r="C54" s="31"/>
      <c r="D54" s="31"/>
      <c r="E54" s="66">
        <f t="shared" si="0"/>
        <v>0</v>
      </c>
      <c r="F54" s="31">
        <v>1</v>
      </c>
      <c r="G54" s="66">
        <f t="shared" si="1"/>
        <v>1</v>
      </c>
      <c r="H54" s="31"/>
      <c r="I54" s="31"/>
    </row>
    <row r="55" spans="1:9" ht="43.9" hidden="1" customHeight="1">
      <c r="A55" s="24" t="s">
        <v>80</v>
      </c>
      <c r="B55" s="38" t="s">
        <v>81</v>
      </c>
      <c r="C55" s="31"/>
      <c r="D55" s="31"/>
      <c r="E55" s="66">
        <f t="shared" si="0"/>
        <v>0</v>
      </c>
      <c r="F55" s="31"/>
      <c r="G55" s="66">
        <f t="shared" si="1"/>
        <v>0</v>
      </c>
      <c r="H55" s="31" t="e">
        <f t="shared" si="2"/>
        <v>#DIV/0!</v>
      </c>
      <c r="I55" s="31"/>
    </row>
    <row r="56" spans="1:9" s="35" customFormat="1" ht="16.149999999999999" customHeight="1">
      <c r="A56" s="14" t="s">
        <v>82</v>
      </c>
      <c r="B56" s="15" t="s">
        <v>83</v>
      </c>
      <c r="C56" s="16">
        <f>C57+C58</f>
        <v>34</v>
      </c>
      <c r="D56" s="16">
        <f>D57+D58</f>
        <v>34</v>
      </c>
      <c r="E56" s="66">
        <f t="shared" si="0"/>
        <v>0</v>
      </c>
      <c r="F56" s="16">
        <f>SUM(F57:F59)</f>
        <v>25.2</v>
      </c>
      <c r="G56" s="66">
        <f t="shared" si="1"/>
        <v>-8.8000000000000007</v>
      </c>
      <c r="H56" s="16">
        <f t="shared" si="2"/>
        <v>74.117647058823536</v>
      </c>
      <c r="I56" s="16">
        <f>I57+I58</f>
        <v>0</v>
      </c>
    </row>
    <row r="57" spans="1:9" s="32" customFormat="1" ht="29.45" customHeight="1">
      <c r="A57" s="24" t="s">
        <v>84</v>
      </c>
      <c r="B57" s="38" t="s">
        <v>85</v>
      </c>
      <c r="C57" s="26">
        <v>34</v>
      </c>
      <c r="D57" s="26">
        <v>34</v>
      </c>
      <c r="E57" s="66">
        <f t="shared" si="0"/>
        <v>0</v>
      </c>
      <c r="F57" s="26">
        <v>25.2</v>
      </c>
      <c r="G57" s="66">
        <f t="shared" si="1"/>
        <v>-8.8000000000000007</v>
      </c>
      <c r="H57" s="26">
        <f t="shared" si="2"/>
        <v>74.117647058823536</v>
      </c>
      <c r="I57" s="26">
        <v>0</v>
      </c>
    </row>
    <row r="58" spans="1:9" hidden="1">
      <c r="A58" s="24" t="s">
        <v>86</v>
      </c>
      <c r="B58" s="38" t="s">
        <v>87</v>
      </c>
      <c r="C58" s="31"/>
      <c r="D58" s="31"/>
      <c r="E58" s="66">
        <f t="shared" si="0"/>
        <v>0</v>
      </c>
      <c r="F58" s="31"/>
      <c r="G58" s="66">
        <f t="shared" si="1"/>
        <v>0</v>
      </c>
      <c r="H58" s="31" t="e">
        <f t="shared" si="2"/>
        <v>#DIV/0!</v>
      </c>
      <c r="I58" s="27">
        <v>0</v>
      </c>
    </row>
    <row r="59" spans="1:9" ht="25.5" hidden="1">
      <c r="A59" s="24" t="s">
        <v>88</v>
      </c>
      <c r="B59" s="38" t="s">
        <v>89</v>
      </c>
      <c r="C59" s="27"/>
      <c r="D59" s="27"/>
      <c r="E59" s="66">
        <f t="shared" si="0"/>
        <v>0</v>
      </c>
      <c r="F59" s="31"/>
      <c r="G59" s="66">
        <f t="shared" si="1"/>
        <v>0</v>
      </c>
      <c r="H59" s="31" t="e">
        <f t="shared" si="2"/>
        <v>#DIV/0!</v>
      </c>
      <c r="I59" s="27"/>
    </row>
    <row r="60" spans="1:9" s="35" customFormat="1">
      <c r="A60" s="14" t="s">
        <v>90</v>
      </c>
      <c r="B60" s="15" t="s">
        <v>91</v>
      </c>
      <c r="C60" s="16">
        <f>C61</f>
        <v>12654</v>
      </c>
      <c r="D60" s="16">
        <f>D61</f>
        <v>7954</v>
      </c>
      <c r="E60" s="66">
        <f t="shared" si="0"/>
        <v>-4700</v>
      </c>
      <c r="F60" s="16">
        <f>F61+F63+F62</f>
        <v>7895.7</v>
      </c>
      <c r="G60" s="66">
        <f t="shared" si="1"/>
        <v>-58.300000000000182</v>
      </c>
      <c r="H60" s="16">
        <f t="shared" si="2"/>
        <v>99.267035453859691</v>
      </c>
      <c r="I60" s="16">
        <f>I61</f>
        <v>0</v>
      </c>
    </row>
    <row r="61" spans="1:9" s="32" customFormat="1" ht="45" customHeight="1">
      <c r="A61" s="24" t="s">
        <v>92</v>
      </c>
      <c r="B61" s="38" t="s">
        <v>93</v>
      </c>
      <c r="C61" s="26">
        <v>12654</v>
      </c>
      <c r="D61" s="26">
        <v>7954</v>
      </c>
      <c r="E61" s="66">
        <f t="shared" si="0"/>
        <v>-4700</v>
      </c>
      <c r="F61" s="26">
        <v>7882.4</v>
      </c>
      <c r="G61" s="66">
        <f t="shared" si="1"/>
        <v>-71.600000000000364</v>
      </c>
      <c r="H61" s="26">
        <f t="shared" si="2"/>
        <v>99.099823987930591</v>
      </c>
      <c r="I61" s="26"/>
    </row>
    <row r="62" spans="1:9" s="32" customFormat="1" ht="25.5">
      <c r="A62" s="24" t="s">
        <v>94</v>
      </c>
      <c r="B62" s="38" t="s">
        <v>95</v>
      </c>
      <c r="C62" s="26"/>
      <c r="D62" s="26"/>
      <c r="E62" s="66">
        <f t="shared" si="0"/>
        <v>0</v>
      </c>
      <c r="F62" s="26">
        <v>13.7</v>
      </c>
      <c r="G62" s="66">
        <f t="shared" si="1"/>
        <v>13.7</v>
      </c>
      <c r="H62" s="26"/>
      <c r="I62" s="26"/>
    </row>
    <row r="63" spans="1:9" s="32" customFormat="1" ht="25.5">
      <c r="A63" s="24" t="s">
        <v>96</v>
      </c>
      <c r="B63" s="38" t="s">
        <v>97</v>
      </c>
      <c r="C63" s="26"/>
      <c r="D63" s="26"/>
      <c r="E63" s="66">
        <f t="shared" si="0"/>
        <v>0</v>
      </c>
      <c r="F63" s="26">
        <v>-0.4</v>
      </c>
      <c r="G63" s="66">
        <f t="shared" si="1"/>
        <v>-0.4</v>
      </c>
      <c r="H63" s="26"/>
      <c r="I63" s="26"/>
    </row>
    <row r="64" spans="1:9" s="28" customFormat="1">
      <c r="A64" s="14" t="s">
        <v>98</v>
      </c>
      <c r="B64" s="19" t="s">
        <v>99</v>
      </c>
      <c r="C64" s="16">
        <f>C65+C84+C71</f>
        <v>115971</v>
      </c>
      <c r="D64" s="16">
        <f>D65+D84+D71</f>
        <v>111087</v>
      </c>
      <c r="E64" s="66">
        <f t="shared" si="0"/>
        <v>-4884</v>
      </c>
      <c r="F64" s="16">
        <f>F65+F84+F71</f>
        <v>119022.6</v>
      </c>
      <c r="G64" s="66">
        <f t="shared" si="1"/>
        <v>7935.6000000000058</v>
      </c>
      <c r="H64" s="16">
        <f t="shared" si="2"/>
        <v>107.14359015906452</v>
      </c>
      <c r="I64" s="16" t="e">
        <f>I65+I84+I71+#REF!</f>
        <v>#REF!</v>
      </c>
    </row>
    <row r="65" spans="1:9" s="35" customFormat="1">
      <c r="A65" s="14" t="s">
        <v>100</v>
      </c>
      <c r="B65" s="15" t="s">
        <v>101</v>
      </c>
      <c r="C65" s="16">
        <f>C66</f>
        <v>9988</v>
      </c>
      <c r="D65" s="16">
        <f>D66</f>
        <v>6588</v>
      </c>
      <c r="E65" s="66">
        <f t="shared" si="0"/>
        <v>-3400</v>
      </c>
      <c r="F65" s="16">
        <f>SUM(F66:F70)</f>
        <v>5976.7</v>
      </c>
      <c r="G65" s="66">
        <f t="shared" si="1"/>
        <v>-611.30000000000018</v>
      </c>
      <c r="H65" s="16">
        <f t="shared" si="2"/>
        <v>90.721007893139046</v>
      </c>
      <c r="I65" s="16">
        <f>I66</f>
        <v>0</v>
      </c>
    </row>
    <row r="66" spans="1:9" ht="54" customHeight="1">
      <c r="A66" s="24" t="s">
        <v>102</v>
      </c>
      <c r="B66" s="38" t="s">
        <v>103</v>
      </c>
      <c r="C66" s="26">
        <v>9988</v>
      </c>
      <c r="D66" s="26">
        <v>6588</v>
      </c>
      <c r="E66" s="66">
        <f t="shared" si="0"/>
        <v>-3400</v>
      </c>
      <c r="F66" s="26">
        <v>5792.7</v>
      </c>
      <c r="G66" s="66">
        <f t="shared" si="1"/>
        <v>-795.30000000000018</v>
      </c>
      <c r="H66" s="26">
        <f t="shared" si="2"/>
        <v>87.928051001821501</v>
      </c>
      <c r="I66" s="26"/>
    </row>
    <row r="67" spans="1:9" ht="40.9" customHeight="1">
      <c r="A67" s="24" t="s">
        <v>104</v>
      </c>
      <c r="B67" s="38" t="s">
        <v>105</v>
      </c>
      <c r="C67" s="26"/>
      <c r="D67" s="26"/>
      <c r="E67" s="66">
        <f t="shared" si="0"/>
        <v>0</v>
      </c>
      <c r="F67" s="26">
        <v>184.1</v>
      </c>
      <c r="G67" s="66">
        <f t="shared" si="1"/>
        <v>184.1</v>
      </c>
      <c r="H67" s="26"/>
      <c r="I67" s="26"/>
    </row>
    <row r="68" spans="1:9" ht="41.45" hidden="1" customHeight="1">
      <c r="A68" s="24" t="s">
        <v>106</v>
      </c>
      <c r="B68" s="38" t="s">
        <v>107</v>
      </c>
      <c r="C68" s="26"/>
      <c r="D68" s="26"/>
      <c r="E68" s="66">
        <f t="shared" si="0"/>
        <v>0</v>
      </c>
      <c r="F68" s="26"/>
      <c r="G68" s="66">
        <f t="shared" si="1"/>
        <v>0</v>
      </c>
      <c r="H68" s="26" t="e">
        <f t="shared" si="2"/>
        <v>#DIV/0!</v>
      </c>
      <c r="I68" s="26"/>
    </row>
    <row r="69" spans="1:9" ht="51" hidden="1">
      <c r="A69" s="24" t="s">
        <v>108</v>
      </c>
      <c r="B69" s="38" t="s">
        <v>109</v>
      </c>
      <c r="C69" s="26"/>
      <c r="D69" s="26"/>
      <c r="E69" s="66">
        <f t="shared" si="0"/>
        <v>0</v>
      </c>
      <c r="F69" s="26"/>
      <c r="G69" s="66">
        <f t="shared" si="1"/>
        <v>0</v>
      </c>
      <c r="H69" s="26" t="e">
        <f t="shared" si="2"/>
        <v>#DIV/0!</v>
      </c>
      <c r="I69" s="26"/>
    </row>
    <row r="70" spans="1:9" ht="29.45" customHeight="1">
      <c r="A70" s="24" t="s">
        <v>110</v>
      </c>
      <c r="B70" s="38" t="s">
        <v>111</v>
      </c>
      <c r="C70" s="26"/>
      <c r="D70" s="26"/>
      <c r="E70" s="66">
        <f t="shared" si="0"/>
        <v>0</v>
      </c>
      <c r="F70" s="26">
        <v>-0.1</v>
      </c>
      <c r="G70" s="66">
        <f t="shared" si="1"/>
        <v>-0.1</v>
      </c>
      <c r="H70" s="26"/>
      <c r="I70" s="26"/>
    </row>
    <row r="71" spans="1:9" s="35" customFormat="1">
      <c r="A71" s="42" t="s">
        <v>112</v>
      </c>
      <c r="B71" s="43" t="s">
        <v>113</v>
      </c>
      <c r="C71" s="44">
        <f>C72+C78</f>
        <v>35141.199999999997</v>
      </c>
      <c r="D71" s="44">
        <f>D72+D78</f>
        <v>33657.199999999997</v>
      </c>
      <c r="E71" s="66">
        <f t="shared" si="0"/>
        <v>-1484</v>
      </c>
      <c r="F71" s="44">
        <f>F72+F78</f>
        <v>38157.800000000003</v>
      </c>
      <c r="G71" s="66">
        <f t="shared" si="1"/>
        <v>4500.6000000000058</v>
      </c>
      <c r="H71" s="44">
        <f t="shared" si="2"/>
        <v>113.37187882533308</v>
      </c>
      <c r="I71" s="44">
        <f>I73+I79</f>
        <v>0</v>
      </c>
    </row>
    <row r="72" spans="1:9" s="28" customFormat="1">
      <c r="A72" s="39" t="s">
        <v>114</v>
      </c>
      <c r="B72" s="41" t="s">
        <v>115</v>
      </c>
      <c r="C72" s="23">
        <f>SUM(C73:C76)</f>
        <v>19819.2</v>
      </c>
      <c r="D72" s="23">
        <f>SUM(D73:D76)</f>
        <v>19535.2</v>
      </c>
      <c r="E72" s="66">
        <f t="shared" si="0"/>
        <v>-284</v>
      </c>
      <c r="F72" s="23">
        <f>SUM(F73:F77)</f>
        <v>21056.000000000004</v>
      </c>
      <c r="G72" s="66">
        <f t="shared" si="1"/>
        <v>1520.8000000000029</v>
      </c>
      <c r="H72" s="23">
        <f t="shared" si="2"/>
        <v>107.78492157746018</v>
      </c>
      <c r="I72" s="23"/>
    </row>
    <row r="73" spans="1:9" ht="30.6" customHeight="1">
      <c r="A73" s="24" t="s">
        <v>116</v>
      </c>
      <c r="B73" s="38" t="s">
        <v>117</v>
      </c>
      <c r="C73" s="26">
        <v>19819.2</v>
      </c>
      <c r="D73" s="26">
        <v>19535.2</v>
      </c>
      <c r="E73" s="66">
        <f t="shared" si="0"/>
        <v>-284</v>
      </c>
      <c r="F73" s="26">
        <v>19905.900000000001</v>
      </c>
      <c r="G73" s="66">
        <f t="shared" si="1"/>
        <v>370.70000000000073</v>
      </c>
      <c r="H73" s="26">
        <f t="shared" si="2"/>
        <v>101.89760022932963</v>
      </c>
      <c r="I73" s="26"/>
    </row>
    <row r="74" spans="1:9" ht="16.899999999999999" customHeight="1">
      <c r="A74" s="24" t="s">
        <v>118</v>
      </c>
      <c r="B74" s="38" t="s">
        <v>119</v>
      </c>
      <c r="C74" s="26"/>
      <c r="D74" s="26"/>
      <c r="E74" s="66">
        <f t="shared" si="0"/>
        <v>0</v>
      </c>
      <c r="F74" s="26">
        <v>345.9</v>
      </c>
      <c r="G74" s="66">
        <f t="shared" si="1"/>
        <v>345.9</v>
      </c>
      <c r="H74" s="26"/>
      <c r="I74" s="26"/>
    </row>
    <row r="75" spans="1:9">
      <c r="A75" s="24" t="s">
        <v>120</v>
      </c>
      <c r="B75" s="38" t="s">
        <v>121</v>
      </c>
      <c r="C75" s="26"/>
      <c r="D75" s="26"/>
      <c r="E75" s="66">
        <f t="shared" si="0"/>
        <v>0</v>
      </c>
      <c r="F75" s="26">
        <v>0</v>
      </c>
      <c r="G75" s="66">
        <f t="shared" si="1"/>
        <v>0</v>
      </c>
      <c r="H75" s="26"/>
      <c r="I75" s="26"/>
    </row>
    <row r="76" spans="1:9" ht="28.5" customHeight="1">
      <c r="A76" s="24" t="s">
        <v>122</v>
      </c>
      <c r="B76" s="38" t="s">
        <v>123</v>
      </c>
      <c r="C76" s="26"/>
      <c r="D76" s="26"/>
      <c r="E76" s="66">
        <f t="shared" si="0"/>
        <v>0</v>
      </c>
      <c r="F76" s="26">
        <v>0.5</v>
      </c>
      <c r="G76" s="66">
        <f t="shared" si="1"/>
        <v>0.5</v>
      </c>
      <c r="H76" s="26"/>
      <c r="I76" s="26"/>
    </row>
    <row r="77" spans="1:9" ht="14.25" customHeight="1">
      <c r="A77" s="24" t="s">
        <v>124</v>
      </c>
      <c r="B77" s="38" t="s">
        <v>767</v>
      </c>
      <c r="C77" s="26"/>
      <c r="D77" s="26"/>
      <c r="E77" s="66">
        <f t="shared" si="0"/>
        <v>0</v>
      </c>
      <c r="F77" s="26">
        <v>803.7</v>
      </c>
      <c r="G77" s="66">
        <f t="shared" si="1"/>
        <v>803.7</v>
      </c>
      <c r="H77" s="26"/>
      <c r="I77" s="26"/>
    </row>
    <row r="78" spans="1:9" s="28" customFormat="1">
      <c r="A78" s="39" t="s">
        <v>126</v>
      </c>
      <c r="B78" s="41" t="s">
        <v>127</v>
      </c>
      <c r="C78" s="27">
        <f>SUM(C79:C83)</f>
        <v>15322</v>
      </c>
      <c r="D78" s="27">
        <f>SUM(D79:D83)</f>
        <v>14122</v>
      </c>
      <c r="E78" s="66">
        <f t="shared" ref="E78:E146" si="6">D78-C78</f>
        <v>-1200</v>
      </c>
      <c r="F78" s="27">
        <f>SUM(F79:F83)</f>
        <v>17101.8</v>
      </c>
      <c r="G78" s="66">
        <f t="shared" ref="G78:G146" si="7">F78-D78</f>
        <v>2979.7999999999993</v>
      </c>
      <c r="H78" s="27">
        <f t="shared" ref="H78:H140" si="8">F78/D78*100</f>
        <v>121.10041070669877</v>
      </c>
      <c r="I78" s="27"/>
    </row>
    <row r="79" spans="1:9" ht="30.6" customHeight="1">
      <c r="A79" s="24" t="s">
        <v>128</v>
      </c>
      <c r="B79" s="38" t="s">
        <v>129</v>
      </c>
      <c r="C79" s="31">
        <v>15322</v>
      </c>
      <c r="D79" s="31">
        <v>14122</v>
      </c>
      <c r="E79" s="66">
        <f t="shared" si="6"/>
        <v>-1200</v>
      </c>
      <c r="F79" s="31">
        <v>16250.2</v>
      </c>
      <c r="G79" s="66">
        <f t="shared" si="7"/>
        <v>2128.2000000000007</v>
      </c>
      <c r="H79" s="31">
        <f t="shared" si="8"/>
        <v>115.07010338478969</v>
      </c>
      <c r="I79" s="31"/>
    </row>
    <row r="80" spans="1:9">
      <c r="A80" s="24" t="s">
        <v>130</v>
      </c>
      <c r="B80" s="38" t="s">
        <v>131</v>
      </c>
      <c r="C80" s="31"/>
      <c r="D80" s="31"/>
      <c r="E80" s="66">
        <f t="shared" si="6"/>
        <v>0</v>
      </c>
      <c r="F80" s="31">
        <v>852.1</v>
      </c>
      <c r="G80" s="66">
        <f t="shared" si="7"/>
        <v>852.1</v>
      </c>
      <c r="H80" s="31"/>
      <c r="I80" s="31"/>
    </row>
    <row r="81" spans="1:9" hidden="1">
      <c r="A81" s="24" t="s">
        <v>132</v>
      </c>
      <c r="B81" s="38" t="s">
        <v>133</v>
      </c>
      <c r="C81" s="31"/>
      <c r="D81" s="31"/>
      <c r="E81" s="66">
        <f t="shared" si="6"/>
        <v>0</v>
      </c>
      <c r="F81" s="31"/>
      <c r="G81" s="66">
        <f t="shared" si="7"/>
        <v>0</v>
      </c>
      <c r="H81" s="31" t="e">
        <f t="shared" si="8"/>
        <v>#DIV/0!</v>
      </c>
      <c r="I81" s="31"/>
    </row>
    <row r="82" spans="1:9" ht="25.5" hidden="1">
      <c r="A82" s="24" t="s">
        <v>134</v>
      </c>
      <c r="B82" s="38" t="s">
        <v>135</v>
      </c>
      <c r="C82" s="31"/>
      <c r="D82" s="31"/>
      <c r="E82" s="66">
        <f t="shared" si="6"/>
        <v>0</v>
      </c>
      <c r="F82" s="31"/>
      <c r="G82" s="66">
        <f t="shared" si="7"/>
        <v>0</v>
      </c>
      <c r="H82" s="31" t="e">
        <f t="shared" si="8"/>
        <v>#DIV/0!</v>
      </c>
      <c r="I82" s="31"/>
    </row>
    <row r="83" spans="1:9">
      <c r="A83" s="24" t="s">
        <v>136</v>
      </c>
      <c r="B83" s="38" t="s">
        <v>125</v>
      </c>
      <c r="C83" s="31"/>
      <c r="D83" s="31"/>
      <c r="E83" s="66">
        <f t="shared" si="6"/>
        <v>0</v>
      </c>
      <c r="F83" s="31">
        <v>-0.5</v>
      </c>
      <c r="G83" s="66">
        <f t="shared" si="7"/>
        <v>-0.5</v>
      </c>
      <c r="H83" s="31"/>
      <c r="I83" s="31"/>
    </row>
    <row r="84" spans="1:9" s="35" customFormat="1">
      <c r="A84" s="42" t="s">
        <v>137</v>
      </c>
      <c r="B84" s="43" t="s">
        <v>138</v>
      </c>
      <c r="C84" s="16">
        <f>C85+C92</f>
        <v>70841.8</v>
      </c>
      <c r="D84" s="16">
        <f>D85+D92</f>
        <v>70841.8</v>
      </c>
      <c r="E84" s="66">
        <f t="shared" si="6"/>
        <v>0</v>
      </c>
      <c r="F84" s="16">
        <f>F85+F92</f>
        <v>74888.100000000006</v>
      </c>
      <c r="G84" s="66">
        <f t="shared" si="7"/>
        <v>4046.3000000000029</v>
      </c>
      <c r="H84" s="16">
        <f t="shared" si="8"/>
        <v>105.71174080839279</v>
      </c>
      <c r="I84" s="16">
        <f>I85+I92</f>
        <v>0</v>
      </c>
    </row>
    <row r="85" spans="1:9" s="28" customFormat="1">
      <c r="A85" s="39" t="s">
        <v>139</v>
      </c>
      <c r="B85" s="40" t="s">
        <v>140</v>
      </c>
      <c r="C85" s="27">
        <f>C86</f>
        <v>68151.8</v>
      </c>
      <c r="D85" s="27">
        <f>D86</f>
        <v>68151.8</v>
      </c>
      <c r="E85" s="66">
        <f t="shared" si="6"/>
        <v>0</v>
      </c>
      <c r="F85" s="27">
        <f>SUM(F86:F91)</f>
        <v>71290.8</v>
      </c>
      <c r="G85" s="66">
        <f t="shared" si="7"/>
        <v>3139</v>
      </c>
      <c r="H85" s="27">
        <f t="shared" si="8"/>
        <v>104.60589448848012</v>
      </c>
      <c r="I85" s="27">
        <f>I86</f>
        <v>0</v>
      </c>
    </row>
    <row r="86" spans="1:9" ht="38.25">
      <c r="A86" s="24" t="s">
        <v>141</v>
      </c>
      <c r="B86" s="38" t="s">
        <v>142</v>
      </c>
      <c r="C86" s="26">
        <v>68151.8</v>
      </c>
      <c r="D86" s="26">
        <v>68151.8</v>
      </c>
      <c r="E86" s="66">
        <f t="shared" si="6"/>
        <v>0</v>
      </c>
      <c r="F86" s="26">
        <v>70950.3</v>
      </c>
      <c r="G86" s="66">
        <f t="shared" si="7"/>
        <v>2798.5</v>
      </c>
      <c r="H86" s="26">
        <f t="shared" si="8"/>
        <v>104.10627452246308</v>
      </c>
      <c r="I86" s="26"/>
    </row>
    <row r="87" spans="1:9" ht="25.5">
      <c r="A87" s="24" t="s">
        <v>143</v>
      </c>
      <c r="B87" s="38" t="s">
        <v>144</v>
      </c>
      <c r="C87" s="26"/>
      <c r="D87" s="26"/>
      <c r="E87" s="66">
        <f t="shared" si="6"/>
        <v>0</v>
      </c>
      <c r="F87" s="26">
        <v>314.60000000000002</v>
      </c>
      <c r="G87" s="66">
        <f t="shared" si="7"/>
        <v>314.60000000000002</v>
      </c>
      <c r="H87" s="26"/>
      <c r="I87" s="26"/>
    </row>
    <row r="88" spans="1:9" ht="25.5" hidden="1">
      <c r="A88" s="24" t="s">
        <v>145</v>
      </c>
      <c r="B88" s="38" t="s">
        <v>146</v>
      </c>
      <c r="C88" s="26">
        <v>0</v>
      </c>
      <c r="D88" s="26">
        <v>0</v>
      </c>
      <c r="E88" s="66">
        <f t="shared" si="6"/>
        <v>0</v>
      </c>
      <c r="F88" s="26">
        <v>0</v>
      </c>
      <c r="G88" s="66">
        <f t="shared" si="7"/>
        <v>0</v>
      </c>
      <c r="H88" s="26" t="e">
        <f t="shared" si="8"/>
        <v>#DIV/0!</v>
      </c>
      <c r="I88" s="26"/>
    </row>
    <row r="89" spans="1:9" ht="38.25">
      <c r="A89" s="24" t="s">
        <v>147</v>
      </c>
      <c r="B89" s="38" t="s">
        <v>148</v>
      </c>
      <c r="C89" s="26"/>
      <c r="D89" s="26"/>
      <c r="E89" s="66">
        <f t="shared" si="6"/>
        <v>0</v>
      </c>
      <c r="F89" s="26">
        <v>25.9</v>
      </c>
      <c r="G89" s="66">
        <f t="shared" si="7"/>
        <v>25.9</v>
      </c>
      <c r="H89" s="26"/>
      <c r="I89" s="26"/>
    </row>
    <row r="90" spans="1:9" ht="25.5" hidden="1">
      <c r="A90" s="24" t="s">
        <v>716</v>
      </c>
      <c r="B90" s="38" t="s">
        <v>717</v>
      </c>
      <c r="C90" s="26"/>
      <c r="D90" s="26"/>
      <c r="E90" s="66"/>
      <c r="F90" s="26">
        <v>0</v>
      </c>
      <c r="G90" s="66">
        <f t="shared" si="7"/>
        <v>0</v>
      </c>
      <c r="H90" s="26"/>
      <c r="I90" s="26"/>
    </row>
    <row r="91" spans="1:9" ht="38.25" hidden="1">
      <c r="A91" s="24" t="s">
        <v>634</v>
      </c>
      <c r="B91" s="38" t="s">
        <v>635</v>
      </c>
      <c r="C91" s="26"/>
      <c r="D91" s="26"/>
      <c r="E91" s="66">
        <f t="shared" si="6"/>
        <v>0</v>
      </c>
      <c r="F91" s="26">
        <v>0</v>
      </c>
      <c r="G91" s="66">
        <f t="shared" si="7"/>
        <v>0</v>
      </c>
      <c r="H91" s="26" t="e">
        <f t="shared" si="8"/>
        <v>#DIV/0!</v>
      </c>
      <c r="I91" s="26"/>
    </row>
    <row r="92" spans="1:9" s="28" customFormat="1">
      <c r="A92" s="39" t="s">
        <v>149</v>
      </c>
      <c r="B92" s="40" t="s">
        <v>150</v>
      </c>
      <c r="C92" s="27">
        <f>C93</f>
        <v>2690</v>
      </c>
      <c r="D92" s="27">
        <f>D93</f>
        <v>2690</v>
      </c>
      <c r="E92" s="66">
        <f t="shared" si="6"/>
        <v>0</v>
      </c>
      <c r="F92" s="27">
        <f>F93+F94+F95</f>
        <v>3597.2999999999997</v>
      </c>
      <c r="G92" s="66">
        <f t="shared" si="7"/>
        <v>907.29999999999973</v>
      </c>
      <c r="H92" s="27">
        <f t="shared" si="8"/>
        <v>133.72862453531599</v>
      </c>
      <c r="I92" s="27">
        <f>I96</f>
        <v>0</v>
      </c>
    </row>
    <row r="93" spans="1:9" s="28" customFormat="1" ht="38.25">
      <c r="A93" s="24" t="s">
        <v>151</v>
      </c>
      <c r="B93" s="38" t="s">
        <v>152</v>
      </c>
      <c r="C93" s="26">
        <v>2690</v>
      </c>
      <c r="D93" s="26">
        <v>2690</v>
      </c>
      <c r="E93" s="66">
        <f t="shared" si="6"/>
        <v>0</v>
      </c>
      <c r="F93" s="26">
        <v>3455.6</v>
      </c>
      <c r="G93" s="66">
        <f t="shared" si="7"/>
        <v>765.59999999999991</v>
      </c>
      <c r="H93" s="26">
        <f t="shared" si="8"/>
        <v>128.46096654275092</v>
      </c>
      <c r="I93" s="27"/>
    </row>
    <row r="94" spans="1:9" s="28" customFormat="1" ht="25.5">
      <c r="A94" s="24" t="s">
        <v>153</v>
      </c>
      <c r="B94" s="38" t="s">
        <v>154</v>
      </c>
      <c r="C94" s="31"/>
      <c r="D94" s="31"/>
      <c r="E94" s="66">
        <f t="shared" si="6"/>
        <v>0</v>
      </c>
      <c r="F94" s="31">
        <v>141.19999999999999</v>
      </c>
      <c r="G94" s="66">
        <f t="shared" si="7"/>
        <v>141.19999999999999</v>
      </c>
      <c r="H94" s="31"/>
      <c r="I94" s="31"/>
    </row>
    <row r="95" spans="1:9" s="28" customFormat="1" ht="38.25">
      <c r="A95" s="24" t="s">
        <v>155</v>
      </c>
      <c r="B95" s="38" t="s">
        <v>156</v>
      </c>
      <c r="C95" s="31"/>
      <c r="D95" s="31"/>
      <c r="E95" s="66">
        <f t="shared" si="6"/>
        <v>0</v>
      </c>
      <c r="F95" s="31">
        <v>0.5</v>
      </c>
      <c r="G95" s="66">
        <f t="shared" si="7"/>
        <v>0.5</v>
      </c>
      <c r="H95" s="31"/>
      <c r="I95" s="31"/>
    </row>
    <row r="96" spans="1:9" ht="30.6" hidden="1" customHeight="1">
      <c r="A96" s="24" t="s">
        <v>157</v>
      </c>
      <c r="B96" s="38" t="s">
        <v>158</v>
      </c>
      <c r="C96" s="26">
        <v>0</v>
      </c>
      <c r="D96" s="26">
        <v>0</v>
      </c>
      <c r="E96" s="66">
        <f t="shared" si="6"/>
        <v>0</v>
      </c>
      <c r="F96" s="26">
        <v>0</v>
      </c>
      <c r="G96" s="66">
        <f t="shared" si="7"/>
        <v>0</v>
      </c>
      <c r="H96" s="26" t="e">
        <f t="shared" si="8"/>
        <v>#DIV/0!</v>
      </c>
      <c r="I96" s="26"/>
    </row>
    <row r="97" spans="1:9">
      <c r="A97" s="14" t="s">
        <v>159</v>
      </c>
      <c r="B97" s="19" t="s">
        <v>160</v>
      </c>
      <c r="C97" s="16">
        <f>C98+C103+C105</f>
        <v>12106.8</v>
      </c>
      <c r="D97" s="16">
        <f>D98+D105+D103</f>
        <v>12106.8</v>
      </c>
      <c r="E97" s="66">
        <f t="shared" si="6"/>
        <v>0</v>
      </c>
      <c r="F97" s="16">
        <f>F98+F105+F103</f>
        <v>12608</v>
      </c>
      <c r="G97" s="66">
        <f t="shared" si="7"/>
        <v>501.20000000000073</v>
      </c>
      <c r="H97" s="16">
        <f t="shared" si="8"/>
        <v>104.13982224865366</v>
      </c>
      <c r="I97" s="16">
        <f t="shared" ref="I97" si="9">I98+I105+I103</f>
        <v>0</v>
      </c>
    </row>
    <row r="98" spans="1:9" s="35" customFormat="1" ht="28.9" customHeight="1">
      <c r="A98" s="14" t="s">
        <v>161</v>
      </c>
      <c r="B98" s="19" t="s">
        <v>162</v>
      </c>
      <c r="C98" s="44">
        <f>C99</f>
        <v>11960</v>
      </c>
      <c r="D98" s="44">
        <f>D99</f>
        <v>11960</v>
      </c>
      <c r="E98" s="66">
        <f t="shared" si="6"/>
        <v>0</v>
      </c>
      <c r="F98" s="44">
        <f>F100+F101+F102</f>
        <v>12394.4</v>
      </c>
      <c r="G98" s="66">
        <f t="shared" si="7"/>
        <v>434.39999999999964</v>
      </c>
      <c r="H98" s="44">
        <f t="shared" si="8"/>
        <v>103.63210702341136</v>
      </c>
      <c r="I98" s="44">
        <f>I99</f>
        <v>0</v>
      </c>
    </row>
    <row r="99" spans="1:9" ht="52.5" customHeight="1">
      <c r="A99" s="24" t="s">
        <v>163</v>
      </c>
      <c r="B99" s="38" t="s">
        <v>164</v>
      </c>
      <c r="C99" s="26">
        <v>11960</v>
      </c>
      <c r="D99" s="26">
        <v>11960</v>
      </c>
      <c r="E99" s="66">
        <f t="shared" si="6"/>
        <v>0</v>
      </c>
      <c r="F99" s="26">
        <v>0</v>
      </c>
      <c r="G99" s="66">
        <f t="shared" si="7"/>
        <v>-11960</v>
      </c>
      <c r="H99" s="26">
        <f t="shared" si="8"/>
        <v>0</v>
      </c>
      <c r="I99" s="26"/>
    </row>
    <row r="100" spans="1:9" ht="40.5" customHeight="1">
      <c r="A100" s="24" t="s">
        <v>718</v>
      </c>
      <c r="B100" s="38" t="s">
        <v>719</v>
      </c>
      <c r="C100" s="26"/>
      <c r="D100" s="26"/>
      <c r="E100" s="66"/>
      <c r="F100" s="26">
        <v>11670.8</v>
      </c>
      <c r="G100" s="66"/>
      <c r="H100" s="26"/>
      <c r="I100" s="26"/>
    </row>
    <row r="101" spans="1:9" ht="54" customHeight="1">
      <c r="A101" s="24" t="s">
        <v>720</v>
      </c>
      <c r="B101" s="38" t="s">
        <v>721</v>
      </c>
      <c r="C101" s="26"/>
      <c r="D101" s="26"/>
      <c r="E101" s="66"/>
      <c r="F101" s="26">
        <v>704.1</v>
      </c>
      <c r="G101" s="66"/>
      <c r="H101" s="26"/>
      <c r="I101" s="26"/>
    </row>
    <row r="102" spans="1:9" ht="26.25" customHeight="1">
      <c r="A102" s="24" t="s">
        <v>710</v>
      </c>
      <c r="B102" s="38" t="s">
        <v>709</v>
      </c>
      <c r="C102" s="26"/>
      <c r="D102" s="26"/>
      <c r="E102" s="66"/>
      <c r="F102" s="26">
        <v>19.5</v>
      </c>
      <c r="G102" s="66"/>
      <c r="H102" s="26"/>
      <c r="I102" s="26"/>
    </row>
    <row r="103" spans="1:9" ht="30" customHeight="1">
      <c r="A103" s="42" t="s">
        <v>544</v>
      </c>
      <c r="B103" s="54" t="s">
        <v>542</v>
      </c>
      <c r="C103" s="44">
        <f>C104</f>
        <v>1.8</v>
      </c>
      <c r="D103" s="44">
        <f>D104</f>
        <v>1.8</v>
      </c>
      <c r="E103" s="66">
        <f t="shared" si="6"/>
        <v>0</v>
      </c>
      <c r="F103" s="44">
        <f>F104</f>
        <v>3.5</v>
      </c>
      <c r="G103" s="66">
        <f t="shared" si="7"/>
        <v>1.7</v>
      </c>
      <c r="H103" s="44">
        <f t="shared" si="8"/>
        <v>194.44444444444443</v>
      </c>
      <c r="I103" s="44">
        <f t="shared" ref="I103" si="10">I104</f>
        <v>0</v>
      </c>
    </row>
    <row r="104" spans="1:9" ht="41.45" customHeight="1">
      <c r="A104" s="24" t="s">
        <v>545</v>
      </c>
      <c r="B104" s="38" t="s">
        <v>543</v>
      </c>
      <c r="C104" s="26">
        <v>1.8</v>
      </c>
      <c r="D104" s="26">
        <v>1.8</v>
      </c>
      <c r="E104" s="66">
        <f t="shared" si="6"/>
        <v>0</v>
      </c>
      <c r="F104" s="26">
        <v>3.5</v>
      </c>
      <c r="G104" s="66">
        <f t="shared" si="7"/>
        <v>1.7</v>
      </c>
      <c r="H104" s="26">
        <f t="shared" si="8"/>
        <v>194.44444444444443</v>
      </c>
      <c r="I104" s="26"/>
    </row>
    <row r="105" spans="1:9" s="35" customFormat="1" ht="30" customHeight="1">
      <c r="A105" s="14" t="s">
        <v>165</v>
      </c>
      <c r="B105" s="15" t="s">
        <v>166</v>
      </c>
      <c r="C105" s="16">
        <f>C109+C110+C112+C108+C106</f>
        <v>145</v>
      </c>
      <c r="D105" s="16">
        <f>D109+D110+D112+D108+D106</f>
        <v>145</v>
      </c>
      <c r="E105" s="66">
        <f t="shared" si="6"/>
        <v>0</v>
      </c>
      <c r="F105" s="16">
        <f>F109+F110+F112+F108+F106</f>
        <v>210.10000000000002</v>
      </c>
      <c r="G105" s="66">
        <f t="shared" si="7"/>
        <v>65.100000000000023</v>
      </c>
      <c r="H105" s="16">
        <f t="shared" si="8"/>
        <v>144.89655172413796</v>
      </c>
      <c r="I105" s="16">
        <f>I109+I111+I112+I108+I106</f>
        <v>0</v>
      </c>
    </row>
    <row r="106" spans="1:9" ht="43.9" customHeight="1">
      <c r="A106" s="24" t="s">
        <v>167</v>
      </c>
      <c r="B106" s="25" t="s">
        <v>168</v>
      </c>
      <c r="C106" s="27"/>
      <c r="D106" s="27"/>
      <c r="E106" s="66">
        <f t="shared" si="6"/>
        <v>0</v>
      </c>
      <c r="F106" s="27">
        <f>F107</f>
        <v>0.3</v>
      </c>
      <c r="G106" s="66">
        <f t="shared" si="7"/>
        <v>0.3</v>
      </c>
      <c r="H106" s="27"/>
      <c r="I106" s="27"/>
    </row>
    <row r="107" spans="1:9" ht="69" customHeight="1">
      <c r="A107" s="24" t="s">
        <v>743</v>
      </c>
      <c r="B107" s="25" t="s">
        <v>722</v>
      </c>
      <c r="C107" s="27"/>
      <c r="D107" s="27"/>
      <c r="E107" s="66"/>
      <c r="F107" s="31">
        <v>0.3</v>
      </c>
      <c r="G107" s="66"/>
      <c r="H107" s="31"/>
      <c r="I107" s="27"/>
    </row>
    <row r="108" spans="1:9" ht="63.75" hidden="1">
      <c r="A108" s="24" t="s">
        <v>169</v>
      </c>
      <c r="B108" s="25" t="s">
        <v>170</v>
      </c>
      <c r="C108" s="27">
        <v>0</v>
      </c>
      <c r="D108" s="27">
        <v>0</v>
      </c>
      <c r="E108" s="66">
        <f t="shared" si="6"/>
        <v>0</v>
      </c>
      <c r="F108" s="27">
        <v>0</v>
      </c>
      <c r="G108" s="66">
        <f t="shared" si="7"/>
        <v>0</v>
      </c>
      <c r="H108" s="27" t="e">
        <f t="shared" si="8"/>
        <v>#DIV/0!</v>
      </c>
      <c r="I108" s="27">
        <v>0</v>
      </c>
    </row>
    <row r="109" spans="1:9" ht="38.25" hidden="1">
      <c r="A109" s="24" t="s">
        <v>171</v>
      </c>
      <c r="B109" s="25" t="s">
        <v>172</v>
      </c>
      <c r="C109" s="26">
        <v>0</v>
      </c>
      <c r="D109" s="26">
        <v>0</v>
      </c>
      <c r="E109" s="66">
        <f t="shared" si="6"/>
        <v>0</v>
      </c>
      <c r="F109" s="26">
        <v>0</v>
      </c>
      <c r="G109" s="66">
        <f t="shared" si="7"/>
        <v>0</v>
      </c>
      <c r="H109" s="26" t="e">
        <f t="shared" si="8"/>
        <v>#DIV/0!</v>
      </c>
      <c r="I109" s="26">
        <v>0</v>
      </c>
    </row>
    <row r="110" spans="1:9" ht="18" customHeight="1">
      <c r="A110" s="21" t="s">
        <v>427</v>
      </c>
      <c r="B110" s="22" t="s">
        <v>426</v>
      </c>
      <c r="C110" s="23">
        <f>C111</f>
        <v>75</v>
      </c>
      <c r="D110" s="23">
        <f t="shared" ref="D110:F110" si="11">D111</f>
        <v>75</v>
      </c>
      <c r="E110" s="66">
        <f t="shared" si="6"/>
        <v>0</v>
      </c>
      <c r="F110" s="23">
        <f t="shared" si="11"/>
        <v>125</v>
      </c>
      <c r="G110" s="66">
        <f t="shared" si="7"/>
        <v>50</v>
      </c>
      <c r="H110" s="23">
        <f t="shared" si="8"/>
        <v>166.66666666666669</v>
      </c>
      <c r="I110" s="23"/>
    </row>
    <row r="111" spans="1:9" ht="44.45" customHeight="1">
      <c r="A111" s="24" t="s">
        <v>173</v>
      </c>
      <c r="B111" s="25" t="s">
        <v>174</v>
      </c>
      <c r="C111" s="26">
        <v>75</v>
      </c>
      <c r="D111" s="26">
        <v>75</v>
      </c>
      <c r="E111" s="66">
        <f t="shared" si="6"/>
        <v>0</v>
      </c>
      <c r="F111" s="26">
        <v>125</v>
      </c>
      <c r="G111" s="66">
        <f t="shared" si="7"/>
        <v>50</v>
      </c>
      <c r="H111" s="26">
        <f t="shared" si="8"/>
        <v>166.66666666666669</v>
      </c>
      <c r="I111" s="26"/>
    </row>
    <row r="112" spans="1:9" s="28" customFormat="1" ht="38.25">
      <c r="A112" s="39" t="s">
        <v>175</v>
      </c>
      <c r="B112" s="40" t="s">
        <v>176</v>
      </c>
      <c r="C112" s="27">
        <f>C113</f>
        <v>70</v>
      </c>
      <c r="D112" s="27">
        <f>D113</f>
        <v>70</v>
      </c>
      <c r="E112" s="66">
        <f t="shared" si="6"/>
        <v>0</v>
      </c>
      <c r="F112" s="27">
        <f>F113</f>
        <v>84.8</v>
      </c>
      <c r="G112" s="66">
        <f t="shared" si="7"/>
        <v>14.799999999999997</v>
      </c>
      <c r="H112" s="27">
        <f t="shared" si="8"/>
        <v>121.14285714285712</v>
      </c>
      <c r="I112" s="27">
        <f>I113</f>
        <v>0</v>
      </c>
    </row>
    <row r="113" spans="1:9" ht="69.599999999999994" customHeight="1">
      <c r="A113" s="24" t="s">
        <v>177</v>
      </c>
      <c r="B113" s="25" t="s">
        <v>178</v>
      </c>
      <c r="C113" s="26">
        <v>70</v>
      </c>
      <c r="D113" s="26">
        <v>70</v>
      </c>
      <c r="E113" s="66">
        <f t="shared" si="6"/>
        <v>0</v>
      </c>
      <c r="F113" s="26">
        <v>84.8</v>
      </c>
      <c r="G113" s="66">
        <f t="shared" si="7"/>
        <v>14.799999999999997</v>
      </c>
      <c r="H113" s="26">
        <f t="shared" si="8"/>
        <v>121.14285714285712</v>
      </c>
      <c r="I113" s="26"/>
    </row>
    <row r="114" spans="1:9" ht="25.5" hidden="1">
      <c r="A114" s="14" t="s">
        <v>179</v>
      </c>
      <c r="B114" s="19" t="s">
        <v>180</v>
      </c>
      <c r="C114" s="16">
        <f>C115+C117+C121</f>
        <v>0</v>
      </c>
      <c r="D114" s="16">
        <f>D115+D117+D121</f>
        <v>0</v>
      </c>
      <c r="E114" s="66">
        <f t="shared" si="6"/>
        <v>0</v>
      </c>
      <c r="F114" s="16">
        <f>F115+F117+F121</f>
        <v>0</v>
      </c>
      <c r="G114" s="66">
        <f t="shared" si="7"/>
        <v>0</v>
      </c>
      <c r="H114" s="16" t="e">
        <f t="shared" si="8"/>
        <v>#DIV/0!</v>
      </c>
      <c r="I114" s="16">
        <f>I115+I117+I121</f>
        <v>0</v>
      </c>
    </row>
    <row r="115" spans="1:9" s="32" customFormat="1" ht="25.5" hidden="1">
      <c r="A115" s="21" t="s">
        <v>181</v>
      </c>
      <c r="B115" s="22" t="s">
        <v>182</v>
      </c>
      <c r="C115" s="23"/>
      <c r="D115" s="23"/>
      <c r="E115" s="66">
        <f t="shared" si="6"/>
        <v>0</v>
      </c>
      <c r="F115" s="23"/>
      <c r="G115" s="66">
        <f t="shared" si="7"/>
        <v>0</v>
      </c>
      <c r="H115" s="23" t="e">
        <f t="shared" si="8"/>
        <v>#DIV/0!</v>
      </c>
      <c r="I115" s="23"/>
    </row>
    <row r="116" spans="1:9" ht="25.5" hidden="1">
      <c r="A116" s="21" t="s">
        <v>183</v>
      </c>
      <c r="B116" s="30" t="s">
        <v>184</v>
      </c>
      <c r="C116" s="23"/>
      <c r="D116" s="23"/>
      <c r="E116" s="66">
        <f t="shared" si="6"/>
        <v>0</v>
      </c>
      <c r="F116" s="23"/>
      <c r="G116" s="66">
        <f t="shared" si="7"/>
        <v>0</v>
      </c>
      <c r="H116" s="23" t="e">
        <f t="shared" si="8"/>
        <v>#DIV/0!</v>
      </c>
      <c r="I116" s="23"/>
    </row>
    <row r="117" spans="1:9" hidden="1">
      <c r="A117" s="39" t="s">
        <v>185</v>
      </c>
      <c r="B117" s="40" t="s">
        <v>186</v>
      </c>
      <c r="C117" s="27">
        <f>C118+C119</f>
        <v>0</v>
      </c>
      <c r="D117" s="27">
        <f>D118+D119</f>
        <v>0</v>
      </c>
      <c r="E117" s="66">
        <f t="shared" si="6"/>
        <v>0</v>
      </c>
      <c r="F117" s="27">
        <f>F118+F119</f>
        <v>0</v>
      </c>
      <c r="G117" s="66">
        <f t="shared" si="7"/>
        <v>0</v>
      </c>
      <c r="H117" s="27" t="e">
        <f t="shared" si="8"/>
        <v>#DIV/0!</v>
      </c>
      <c r="I117" s="27">
        <f>I118+I119</f>
        <v>0</v>
      </c>
    </row>
    <row r="118" spans="1:9" hidden="1">
      <c r="A118" s="24" t="s">
        <v>187</v>
      </c>
      <c r="B118" s="25" t="s">
        <v>188</v>
      </c>
      <c r="C118" s="26"/>
      <c r="D118" s="26"/>
      <c r="E118" s="66">
        <f t="shared" si="6"/>
        <v>0</v>
      </c>
      <c r="F118" s="26"/>
      <c r="G118" s="66">
        <f t="shared" si="7"/>
        <v>0</v>
      </c>
      <c r="H118" s="26" t="e">
        <f t="shared" si="8"/>
        <v>#DIV/0!</v>
      </c>
      <c r="I118" s="26"/>
    </row>
    <row r="119" spans="1:9" ht="25.5" hidden="1">
      <c r="A119" s="24" t="s">
        <v>189</v>
      </c>
      <c r="B119" s="25" t="s">
        <v>190</v>
      </c>
      <c r="C119" s="26">
        <f>C120</f>
        <v>0</v>
      </c>
      <c r="D119" s="26">
        <f>D120</f>
        <v>0</v>
      </c>
      <c r="E119" s="66">
        <f t="shared" si="6"/>
        <v>0</v>
      </c>
      <c r="F119" s="26">
        <f>F120</f>
        <v>0</v>
      </c>
      <c r="G119" s="66">
        <f t="shared" si="7"/>
        <v>0</v>
      </c>
      <c r="H119" s="26" t="e">
        <f t="shared" si="8"/>
        <v>#DIV/0!</v>
      </c>
      <c r="I119" s="26">
        <f>I120</f>
        <v>0</v>
      </c>
    </row>
    <row r="120" spans="1:9" ht="38.25" hidden="1">
      <c r="A120" s="24" t="s">
        <v>191</v>
      </c>
      <c r="B120" s="25" t="s">
        <v>192</v>
      </c>
      <c r="C120" s="26">
        <v>0</v>
      </c>
      <c r="D120" s="26">
        <v>0</v>
      </c>
      <c r="E120" s="66">
        <f t="shared" si="6"/>
        <v>0</v>
      </c>
      <c r="F120" s="26">
        <v>0</v>
      </c>
      <c r="G120" s="66">
        <f t="shared" si="7"/>
        <v>0</v>
      </c>
      <c r="H120" s="26" t="e">
        <f t="shared" si="8"/>
        <v>#DIV/0!</v>
      </c>
      <c r="I120" s="26">
        <v>0</v>
      </c>
    </row>
    <row r="121" spans="1:9" hidden="1">
      <c r="A121" s="39" t="s">
        <v>193</v>
      </c>
      <c r="B121" s="40" t="s">
        <v>194</v>
      </c>
      <c r="C121" s="27">
        <f>C122+C124+C126</f>
        <v>0</v>
      </c>
      <c r="D121" s="27">
        <f>D122+D124+D126</f>
        <v>0</v>
      </c>
      <c r="E121" s="66">
        <f t="shared" si="6"/>
        <v>0</v>
      </c>
      <c r="F121" s="27">
        <f>F122+F124+F126</f>
        <v>0</v>
      </c>
      <c r="G121" s="66">
        <f t="shared" si="7"/>
        <v>0</v>
      </c>
      <c r="H121" s="27" t="e">
        <f t="shared" si="8"/>
        <v>#DIV/0!</v>
      </c>
      <c r="I121" s="27">
        <f>I122+I124+I126</f>
        <v>0</v>
      </c>
    </row>
    <row r="122" spans="1:9" hidden="1">
      <c r="A122" s="24" t="s">
        <v>195</v>
      </c>
      <c r="B122" s="25" t="s">
        <v>196</v>
      </c>
      <c r="C122" s="26">
        <f>C123</f>
        <v>0</v>
      </c>
      <c r="D122" s="26">
        <f>D123</f>
        <v>0</v>
      </c>
      <c r="E122" s="66">
        <f t="shared" si="6"/>
        <v>0</v>
      </c>
      <c r="F122" s="26">
        <f>F123</f>
        <v>0</v>
      </c>
      <c r="G122" s="66">
        <f t="shared" si="7"/>
        <v>0</v>
      </c>
      <c r="H122" s="26" t="e">
        <f t="shared" si="8"/>
        <v>#DIV/0!</v>
      </c>
      <c r="I122" s="26">
        <f>I123</f>
        <v>0</v>
      </c>
    </row>
    <row r="123" spans="1:9" hidden="1">
      <c r="A123" s="24" t="s">
        <v>197</v>
      </c>
      <c r="B123" s="25" t="s">
        <v>198</v>
      </c>
      <c r="C123" s="26">
        <v>0</v>
      </c>
      <c r="D123" s="26">
        <v>0</v>
      </c>
      <c r="E123" s="66">
        <f t="shared" si="6"/>
        <v>0</v>
      </c>
      <c r="F123" s="26">
        <v>0</v>
      </c>
      <c r="G123" s="66">
        <f t="shared" si="7"/>
        <v>0</v>
      </c>
      <c r="H123" s="26" t="e">
        <f t="shared" si="8"/>
        <v>#DIV/0!</v>
      </c>
      <c r="I123" s="26">
        <v>0</v>
      </c>
    </row>
    <row r="124" spans="1:9" ht="25.5" hidden="1">
      <c r="A124" s="24" t="s">
        <v>199</v>
      </c>
      <c r="B124" s="25" t="s">
        <v>200</v>
      </c>
      <c r="C124" s="26">
        <f>C125</f>
        <v>0</v>
      </c>
      <c r="D124" s="26">
        <f>D125</f>
        <v>0</v>
      </c>
      <c r="E124" s="66">
        <f t="shared" si="6"/>
        <v>0</v>
      </c>
      <c r="F124" s="26">
        <f>F125</f>
        <v>0</v>
      </c>
      <c r="G124" s="66">
        <f t="shared" si="7"/>
        <v>0</v>
      </c>
      <c r="H124" s="26" t="e">
        <f t="shared" si="8"/>
        <v>#DIV/0!</v>
      </c>
      <c r="I124" s="26">
        <f>I125</f>
        <v>0</v>
      </c>
    </row>
    <row r="125" spans="1:9" ht="38.25" hidden="1">
      <c r="A125" s="24" t="s">
        <v>201</v>
      </c>
      <c r="B125" s="25" t="s">
        <v>202</v>
      </c>
      <c r="C125" s="26">
        <v>0</v>
      </c>
      <c r="D125" s="26">
        <v>0</v>
      </c>
      <c r="E125" s="66">
        <f t="shared" si="6"/>
        <v>0</v>
      </c>
      <c r="F125" s="26">
        <v>0</v>
      </c>
      <c r="G125" s="66">
        <f t="shared" si="7"/>
        <v>0</v>
      </c>
      <c r="H125" s="26" t="e">
        <f t="shared" si="8"/>
        <v>#DIV/0!</v>
      </c>
      <c r="I125" s="26">
        <v>0</v>
      </c>
    </row>
    <row r="126" spans="1:9" hidden="1">
      <c r="A126" s="24" t="s">
        <v>203</v>
      </c>
      <c r="B126" s="25" t="s">
        <v>204</v>
      </c>
      <c r="C126" s="26">
        <f>C127</f>
        <v>0</v>
      </c>
      <c r="D126" s="26">
        <f>D127</f>
        <v>0</v>
      </c>
      <c r="E126" s="66">
        <f t="shared" si="6"/>
        <v>0</v>
      </c>
      <c r="F126" s="26">
        <f>F127</f>
        <v>0</v>
      </c>
      <c r="G126" s="66">
        <f t="shared" si="7"/>
        <v>0</v>
      </c>
      <c r="H126" s="26" t="e">
        <f t="shared" si="8"/>
        <v>#DIV/0!</v>
      </c>
      <c r="I126" s="26">
        <f>I127</f>
        <v>0</v>
      </c>
    </row>
    <row r="127" spans="1:9" hidden="1">
      <c r="A127" s="24" t="s">
        <v>205</v>
      </c>
      <c r="B127" s="25" t="s">
        <v>206</v>
      </c>
      <c r="C127" s="26">
        <v>0</v>
      </c>
      <c r="D127" s="26">
        <v>0</v>
      </c>
      <c r="E127" s="66">
        <f t="shared" si="6"/>
        <v>0</v>
      </c>
      <c r="F127" s="26">
        <v>0</v>
      </c>
      <c r="G127" s="66">
        <f t="shared" si="7"/>
        <v>0</v>
      </c>
      <c r="H127" s="26" t="e">
        <f t="shared" si="8"/>
        <v>#DIV/0!</v>
      </c>
      <c r="I127" s="26">
        <v>0</v>
      </c>
    </row>
    <row r="128" spans="1:9" ht="25.5">
      <c r="A128" s="14" t="s">
        <v>207</v>
      </c>
      <c r="B128" s="19" t="s">
        <v>208</v>
      </c>
      <c r="C128" s="16">
        <f>C131+C133+C147+C150+C152+C129+C142</f>
        <v>113120.9</v>
      </c>
      <c r="D128" s="16">
        <f>D131+D133+D147+D150+D152+D129+D142</f>
        <v>113120.9</v>
      </c>
      <c r="E128" s="66">
        <f t="shared" si="6"/>
        <v>0</v>
      </c>
      <c r="F128" s="16">
        <f>F131+F133+F147+F150+F152+F129+F142</f>
        <v>98442.800000000017</v>
      </c>
      <c r="G128" s="66">
        <f t="shared" si="7"/>
        <v>-14678.099999999977</v>
      </c>
      <c r="H128" s="16">
        <f t="shared" si="8"/>
        <v>87.024413702507687</v>
      </c>
      <c r="I128" s="16">
        <f>I131+I133+I147+I150+I152+I129</f>
        <v>0</v>
      </c>
    </row>
    <row r="129" spans="1:9" ht="51" hidden="1">
      <c r="A129" s="33" t="s">
        <v>209</v>
      </c>
      <c r="B129" s="34" t="s">
        <v>210</v>
      </c>
      <c r="C129" s="16">
        <f>C130</f>
        <v>0</v>
      </c>
      <c r="D129" s="16">
        <f>D130</f>
        <v>0</v>
      </c>
      <c r="E129" s="66">
        <f t="shared" si="6"/>
        <v>0</v>
      </c>
      <c r="F129" s="16">
        <f>F130</f>
        <v>0</v>
      </c>
      <c r="G129" s="66">
        <f t="shared" si="7"/>
        <v>0</v>
      </c>
      <c r="H129" s="16" t="e">
        <f t="shared" si="8"/>
        <v>#DIV/0!</v>
      </c>
      <c r="I129" s="16">
        <f>I130</f>
        <v>0</v>
      </c>
    </row>
    <row r="130" spans="1:9" s="32" customFormat="1" ht="38.25" hidden="1">
      <c r="A130" s="37" t="s">
        <v>211</v>
      </c>
      <c r="B130" s="45" t="s">
        <v>212</v>
      </c>
      <c r="C130" s="26">
        <v>0</v>
      </c>
      <c r="D130" s="26">
        <v>0</v>
      </c>
      <c r="E130" s="66">
        <f t="shared" si="6"/>
        <v>0</v>
      </c>
      <c r="F130" s="26">
        <v>0</v>
      </c>
      <c r="G130" s="66">
        <f t="shared" si="7"/>
        <v>0</v>
      </c>
      <c r="H130" s="26" t="e">
        <f t="shared" si="8"/>
        <v>#DIV/0!</v>
      </c>
      <c r="I130" s="26"/>
    </row>
    <row r="131" spans="1:9" hidden="1">
      <c r="A131" s="14" t="s">
        <v>213</v>
      </c>
      <c r="B131" s="15" t="s">
        <v>214</v>
      </c>
      <c r="C131" s="16">
        <f>C132</f>
        <v>0</v>
      </c>
      <c r="D131" s="16">
        <f>D132</f>
        <v>0</v>
      </c>
      <c r="E131" s="66">
        <f t="shared" si="6"/>
        <v>0</v>
      </c>
      <c r="F131" s="16">
        <f>F132</f>
        <v>0</v>
      </c>
      <c r="G131" s="66">
        <f t="shared" si="7"/>
        <v>0</v>
      </c>
      <c r="H131" s="16" t="e">
        <f t="shared" si="8"/>
        <v>#DIV/0!</v>
      </c>
      <c r="I131" s="16">
        <f>I132</f>
        <v>0</v>
      </c>
    </row>
    <row r="132" spans="1:9" ht="25.5" hidden="1">
      <c r="A132" s="24" t="s">
        <v>215</v>
      </c>
      <c r="B132" s="25" t="s">
        <v>216</v>
      </c>
      <c r="C132" s="26">
        <v>0</v>
      </c>
      <c r="D132" s="26">
        <v>0</v>
      </c>
      <c r="E132" s="66">
        <f t="shared" si="6"/>
        <v>0</v>
      </c>
      <c r="F132" s="26"/>
      <c r="G132" s="66">
        <f t="shared" si="7"/>
        <v>0</v>
      </c>
      <c r="H132" s="26" t="e">
        <f t="shared" si="8"/>
        <v>#DIV/0!</v>
      </c>
      <c r="I132" s="26"/>
    </row>
    <row r="133" spans="1:9" ht="57" customHeight="1">
      <c r="A133" s="14" t="s">
        <v>217</v>
      </c>
      <c r="B133" s="15" t="s">
        <v>218</v>
      </c>
      <c r="C133" s="16">
        <f>C134+C136+C138+C140</f>
        <v>98521.7</v>
      </c>
      <c r="D133" s="16">
        <f>D134+D136+D138+D140</f>
        <v>98521.7</v>
      </c>
      <c r="E133" s="66">
        <f t="shared" si="6"/>
        <v>0</v>
      </c>
      <c r="F133" s="16">
        <f>F134+F136+F138+F140</f>
        <v>81038.200000000012</v>
      </c>
      <c r="G133" s="66">
        <f t="shared" si="7"/>
        <v>-17483.499999999985</v>
      </c>
      <c r="H133" s="16">
        <f t="shared" si="8"/>
        <v>82.254163296004862</v>
      </c>
      <c r="I133" s="16">
        <f>I134+I136+I138+I140</f>
        <v>0</v>
      </c>
    </row>
    <row r="134" spans="1:9" ht="43.9" customHeight="1">
      <c r="A134" s="39" t="s">
        <v>219</v>
      </c>
      <c r="B134" s="40" t="s">
        <v>220</v>
      </c>
      <c r="C134" s="27">
        <f>C135</f>
        <v>78350.7</v>
      </c>
      <c r="D134" s="27">
        <f>D135</f>
        <v>78350.7</v>
      </c>
      <c r="E134" s="66">
        <f t="shared" si="6"/>
        <v>0</v>
      </c>
      <c r="F134" s="27">
        <f>F135</f>
        <v>63862.3</v>
      </c>
      <c r="G134" s="66">
        <f t="shared" si="7"/>
        <v>-14488.399999999994</v>
      </c>
      <c r="H134" s="27">
        <f t="shared" si="8"/>
        <v>81.508269868680188</v>
      </c>
      <c r="I134" s="27">
        <f>I135</f>
        <v>0</v>
      </c>
    </row>
    <row r="135" spans="1:9" ht="55.15" customHeight="1">
      <c r="A135" s="24" t="s">
        <v>221</v>
      </c>
      <c r="B135" s="25" t="s">
        <v>222</v>
      </c>
      <c r="C135" s="31">
        <v>78350.7</v>
      </c>
      <c r="D135" s="31">
        <v>78350.7</v>
      </c>
      <c r="E135" s="66">
        <f t="shared" si="6"/>
        <v>0</v>
      </c>
      <c r="F135" s="31">
        <v>63862.3</v>
      </c>
      <c r="G135" s="66">
        <f t="shared" si="7"/>
        <v>-14488.399999999994</v>
      </c>
      <c r="H135" s="31">
        <f t="shared" si="8"/>
        <v>81.508269868680188</v>
      </c>
      <c r="I135" s="31"/>
    </row>
    <row r="136" spans="1:9" ht="55.15" customHeight="1">
      <c r="A136" s="21" t="s">
        <v>223</v>
      </c>
      <c r="B136" s="22" t="s">
        <v>224</v>
      </c>
      <c r="C136" s="27">
        <f>C137</f>
        <v>4033.5</v>
      </c>
      <c r="D136" s="27">
        <f>D137</f>
        <v>4033.5</v>
      </c>
      <c r="E136" s="66">
        <f t="shared" si="6"/>
        <v>0</v>
      </c>
      <c r="F136" s="27">
        <f>F137</f>
        <v>2624.1</v>
      </c>
      <c r="G136" s="66">
        <f t="shared" si="7"/>
        <v>-1409.4</v>
      </c>
      <c r="H136" s="27">
        <f t="shared" si="8"/>
        <v>65.05764224618818</v>
      </c>
      <c r="I136" s="27">
        <f>I137</f>
        <v>0</v>
      </c>
    </row>
    <row r="137" spans="1:9" ht="42" customHeight="1">
      <c r="A137" s="24" t="s">
        <v>225</v>
      </c>
      <c r="B137" s="25" t="s">
        <v>226</v>
      </c>
      <c r="C137" s="26">
        <v>4033.5</v>
      </c>
      <c r="D137" s="26">
        <v>4033.5</v>
      </c>
      <c r="E137" s="66">
        <f t="shared" si="6"/>
        <v>0</v>
      </c>
      <c r="F137" s="26">
        <v>2624.1</v>
      </c>
      <c r="G137" s="66">
        <f t="shared" si="7"/>
        <v>-1409.4</v>
      </c>
      <c r="H137" s="26">
        <f t="shared" si="8"/>
        <v>65.05764224618818</v>
      </c>
      <c r="I137" s="26"/>
    </row>
    <row r="138" spans="1:9" ht="51">
      <c r="A138" s="39" t="s">
        <v>227</v>
      </c>
      <c r="B138" s="40" t="s">
        <v>228</v>
      </c>
      <c r="C138" s="27">
        <f>C139</f>
        <v>1451.5</v>
      </c>
      <c r="D138" s="27">
        <f>D139</f>
        <v>1451.5</v>
      </c>
      <c r="E138" s="66">
        <f t="shared" si="6"/>
        <v>0</v>
      </c>
      <c r="F138" s="27">
        <f>F139</f>
        <v>1005.5</v>
      </c>
      <c r="G138" s="66">
        <f t="shared" si="7"/>
        <v>-446</v>
      </c>
      <c r="H138" s="27">
        <f t="shared" si="8"/>
        <v>69.273165690664825</v>
      </c>
      <c r="I138" s="27">
        <f>I139</f>
        <v>0</v>
      </c>
    </row>
    <row r="139" spans="1:9" ht="38.25">
      <c r="A139" s="24" t="s">
        <v>229</v>
      </c>
      <c r="B139" s="25" t="s">
        <v>230</v>
      </c>
      <c r="C139" s="26">
        <v>1451.5</v>
      </c>
      <c r="D139" s="26">
        <v>1451.5</v>
      </c>
      <c r="E139" s="66">
        <f t="shared" si="6"/>
        <v>0</v>
      </c>
      <c r="F139" s="26">
        <v>1005.5</v>
      </c>
      <c r="G139" s="66">
        <f t="shared" si="7"/>
        <v>-446</v>
      </c>
      <c r="H139" s="26">
        <f t="shared" si="8"/>
        <v>69.273165690664825</v>
      </c>
      <c r="I139" s="26"/>
    </row>
    <row r="140" spans="1:9" ht="29.45" customHeight="1">
      <c r="A140" s="39" t="s">
        <v>231</v>
      </c>
      <c r="B140" s="40" t="s">
        <v>232</v>
      </c>
      <c r="C140" s="23">
        <f>C141</f>
        <v>14686</v>
      </c>
      <c r="D140" s="23">
        <f>D141</f>
        <v>14686</v>
      </c>
      <c r="E140" s="66">
        <f t="shared" si="6"/>
        <v>0</v>
      </c>
      <c r="F140" s="23">
        <f>F141</f>
        <v>13546.3</v>
      </c>
      <c r="G140" s="66">
        <f t="shared" si="7"/>
        <v>-1139.7000000000007</v>
      </c>
      <c r="H140" s="23">
        <f t="shared" si="8"/>
        <v>92.239547868718503</v>
      </c>
      <c r="I140" s="23"/>
    </row>
    <row r="141" spans="1:9" ht="25.5">
      <c r="A141" s="24" t="s">
        <v>233</v>
      </c>
      <c r="B141" s="25" t="s">
        <v>234</v>
      </c>
      <c r="C141" s="26">
        <v>14686</v>
      </c>
      <c r="D141" s="26">
        <v>14686</v>
      </c>
      <c r="E141" s="66">
        <f t="shared" si="6"/>
        <v>0</v>
      </c>
      <c r="F141" s="26">
        <v>13546.3</v>
      </c>
      <c r="G141" s="66">
        <f t="shared" si="7"/>
        <v>-1139.7000000000007</v>
      </c>
      <c r="H141" s="26">
        <f t="shared" ref="H141:H205" si="12">F141/D141*100</f>
        <v>92.239547868718503</v>
      </c>
      <c r="I141" s="26"/>
    </row>
    <row r="142" spans="1:9" s="35" customFormat="1" ht="31.9" customHeight="1">
      <c r="A142" s="14" t="s">
        <v>235</v>
      </c>
      <c r="B142" s="15" t="s">
        <v>236</v>
      </c>
      <c r="C142" s="16">
        <f>C143+C145</f>
        <v>4908.2</v>
      </c>
      <c r="D142" s="16">
        <f>D143+D145</f>
        <v>4908.2</v>
      </c>
      <c r="E142" s="66">
        <f t="shared" si="6"/>
        <v>0</v>
      </c>
      <c r="F142" s="16">
        <f>F143+F145</f>
        <v>4919.8</v>
      </c>
      <c r="G142" s="66">
        <f t="shared" si="7"/>
        <v>11.600000000000364</v>
      </c>
      <c r="H142" s="16">
        <f t="shared" si="12"/>
        <v>100.23633918748219</v>
      </c>
      <c r="I142" s="16"/>
    </row>
    <row r="143" spans="1:9" s="28" customFormat="1" ht="31.15" customHeight="1">
      <c r="A143" s="39" t="s">
        <v>237</v>
      </c>
      <c r="B143" s="40" t="s">
        <v>238</v>
      </c>
      <c r="C143" s="27">
        <f>C144</f>
        <v>4862.3999999999996</v>
      </c>
      <c r="D143" s="27">
        <f>D144</f>
        <v>4862.3999999999996</v>
      </c>
      <c r="E143" s="66">
        <f t="shared" si="6"/>
        <v>0</v>
      </c>
      <c r="F143" s="27">
        <f>F144</f>
        <v>4872.7</v>
      </c>
      <c r="G143" s="66">
        <f t="shared" si="7"/>
        <v>10.300000000000182</v>
      </c>
      <c r="H143" s="27">
        <f t="shared" si="12"/>
        <v>100.21182954919381</v>
      </c>
      <c r="I143" s="27"/>
    </row>
    <row r="144" spans="1:9" ht="68.45" customHeight="1">
      <c r="A144" s="24" t="s">
        <v>239</v>
      </c>
      <c r="B144" s="25" t="s">
        <v>240</v>
      </c>
      <c r="C144" s="26">
        <v>4862.3999999999996</v>
      </c>
      <c r="D144" s="26">
        <v>4862.3999999999996</v>
      </c>
      <c r="E144" s="66">
        <f t="shared" si="6"/>
        <v>0</v>
      </c>
      <c r="F144" s="26">
        <v>4872.7</v>
      </c>
      <c r="G144" s="66">
        <f t="shared" si="7"/>
        <v>10.300000000000182</v>
      </c>
      <c r="H144" s="26">
        <f t="shared" si="12"/>
        <v>100.21182954919381</v>
      </c>
      <c r="I144" s="26"/>
    </row>
    <row r="145" spans="1:9" s="28" customFormat="1" ht="28.9" customHeight="1">
      <c r="A145" s="39" t="s">
        <v>241</v>
      </c>
      <c r="B145" s="40" t="s">
        <v>242</v>
      </c>
      <c r="C145" s="27">
        <f>C146</f>
        <v>45.8</v>
      </c>
      <c r="D145" s="27">
        <f>D146</f>
        <v>45.8</v>
      </c>
      <c r="E145" s="66">
        <f t="shared" si="6"/>
        <v>0</v>
      </c>
      <c r="F145" s="27">
        <f>F146</f>
        <v>47.1</v>
      </c>
      <c r="G145" s="66">
        <f t="shared" si="7"/>
        <v>1.3000000000000043</v>
      </c>
      <c r="H145" s="27">
        <f t="shared" si="12"/>
        <v>102.83842794759825</v>
      </c>
      <c r="I145" s="27"/>
    </row>
    <row r="146" spans="1:9" ht="55.9" customHeight="1">
      <c r="A146" s="24" t="s">
        <v>243</v>
      </c>
      <c r="B146" s="25" t="s">
        <v>244</v>
      </c>
      <c r="C146" s="26">
        <v>45.8</v>
      </c>
      <c r="D146" s="26">
        <v>45.8</v>
      </c>
      <c r="E146" s="66">
        <f t="shared" si="6"/>
        <v>0</v>
      </c>
      <c r="F146" s="26">
        <v>47.1</v>
      </c>
      <c r="G146" s="66">
        <f t="shared" si="7"/>
        <v>1.3000000000000043</v>
      </c>
      <c r="H146" s="26">
        <f t="shared" si="12"/>
        <v>102.83842794759825</v>
      </c>
      <c r="I146" s="26"/>
    </row>
    <row r="147" spans="1:9" hidden="1">
      <c r="A147" s="46" t="s">
        <v>245</v>
      </c>
      <c r="B147" s="15" t="s">
        <v>246</v>
      </c>
      <c r="C147" s="16">
        <f>C148</f>
        <v>0</v>
      </c>
      <c r="D147" s="16">
        <f>D148</f>
        <v>0</v>
      </c>
      <c r="E147" s="66">
        <f t="shared" ref="E147:E214" si="13">D147-C147</f>
        <v>0</v>
      </c>
      <c r="F147" s="16">
        <f>F148</f>
        <v>0</v>
      </c>
      <c r="G147" s="66">
        <f t="shared" ref="G147:G214" si="14">F147-D147</f>
        <v>0</v>
      </c>
      <c r="H147" s="16" t="e">
        <f t="shared" si="12"/>
        <v>#DIV/0!</v>
      </c>
      <c r="I147" s="16">
        <f>I148</f>
        <v>0</v>
      </c>
    </row>
    <row r="148" spans="1:9" ht="31.15" hidden="1" customHeight="1">
      <c r="A148" s="47" t="s">
        <v>247</v>
      </c>
      <c r="B148" s="40" t="s">
        <v>248</v>
      </c>
      <c r="C148" s="27">
        <f>C149</f>
        <v>0</v>
      </c>
      <c r="D148" s="27">
        <f>D149</f>
        <v>0</v>
      </c>
      <c r="E148" s="66">
        <f t="shared" si="13"/>
        <v>0</v>
      </c>
      <c r="F148" s="27">
        <f>F149</f>
        <v>0</v>
      </c>
      <c r="G148" s="66">
        <f t="shared" si="14"/>
        <v>0</v>
      </c>
      <c r="H148" s="27" t="e">
        <f t="shared" si="12"/>
        <v>#DIV/0!</v>
      </c>
      <c r="I148" s="27">
        <f>I149</f>
        <v>0</v>
      </c>
    </row>
    <row r="149" spans="1:9" ht="38.25" hidden="1">
      <c r="A149" s="48" t="s">
        <v>249</v>
      </c>
      <c r="B149" s="25" t="s">
        <v>250</v>
      </c>
      <c r="C149" s="26">
        <v>0</v>
      </c>
      <c r="D149" s="26">
        <v>0</v>
      </c>
      <c r="E149" s="66">
        <f t="shared" si="13"/>
        <v>0</v>
      </c>
      <c r="F149" s="26"/>
      <c r="G149" s="66">
        <f t="shared" si="14"/>
        <v>0</v>
      </c>
      <c r="H149" s="26" t="e">
        <f t="shared" si="12"/>
        <v>#DIV/0!</v>
      </c>
      <c r="I149" s="26"/>
    </row>
    <row r="150" spans="1:9" ht="51" hidden="1">
      <c r="A150" s="46" t="s">
        <v>251</v>
      </c>
      <c r="B150" s="43" t="s">
        <v>252</v>
      </c>
      <c r="C150" s="26">
        <f>C151</f>
        <v>0</v>
      </c>
      <c r="D150" s="26">
        <f>D151</f>
        <v>0</v>
      </c>
      <c r="E150" s="66">
        <f t="shared" si="13"/>
        <v>0</v>
      </c>
      <c r="F150" s="26">
        <f>F151</f>
        <v>0</v>
      </c>
      <c r="G150" s="66">
        <f t="shared" si="14"/>
        <v>0</v>
      </c>
      <c r="H150" s="26" t="e">
        <f t="shared" si="12"/>
        <v>#DIV/0!</v>
      </c>
      <c r="I150" s="26">
        <f>I151</f>
        <v>0</v>
      </c>
    </row>
    <row r="151" spans="1:9" ht="51" hidden="1">
      <c r="A151" s="49" t="s">
        <v>253</v>
      </c>
      <c r="B151" s="25" t="s">
        <v>254</v>
      </c>
      <c r="C151" s="26">
        <v>0</v>
      </c>
      <c r="D151" s="26">
        <v>0</v>
      </c>
      <c r="E151" s="66">
        <f t="shared" si="13"/>
        <v>0</v>
      </c>
      <c r="F151" s="26">
        <v>0</v>
      </c>
      <c r="G151" s="66">
        <f t="shared" si="14"/>
        <v>0</v>
      </c>
      <c r="H151" s="26" t="e">
        <f t="shared" si="12"/>
        <v>#DIV/0!</v>
      </c>
      <c r="I151" s="26">
        <v>0</v>
      </c>
    </row>
    <row r="152" spans="1:9" ht="51">
      <c r="A152" s="14" t="s">
        <v>255</v>
      </c>
      <c r="B152" s="43" t="s">
        <v>256</v>
      </c>
      <c r="C152" s="16">
        <f>C155+C153</f>
        <v>9691</v>
      </c>
      <c r="D152" s="16">
        <f>D155+D153</f>
        <v>9691</v>
      </c>
      <c r="E152" s="66">
        <f t="shared" si="13"/>
        <v>0</v>
      </c>
      <c r="F152" s="16">
        <f>F155+F153</f>
        <v>12484.8</v>
      </c>
      <c r="G152" s="66">
        <f t="shared" si="14"/>
        <v>2793.7999999999993</v>
      </c>
      <c r="H152" s="16">
        <f t="shared" si="12"/>
        <v>128.82881023630171</v>
      </c>
      <c r="I152" s="16">
        <f>I155+I153</f>
        <v>0</v>
      </c>
    </row>
    <row r="153" spans="1:9" ht="25.5" hidden="1">
      <c r="A153" s="39" t="s">
        <v>257</v>
      </c>
      <c r="B153" s="22" t="s">
        <v>258</v>
      </c>
      <c r="C153" s="27">
        <f>C154</f>
        <v>0</v>
      </c>
      <c r="D153" s="27">
        <f>D154</f>
        <v>0</v>
      </c>
      <c r="E153" s="66">
        <f t="shared" si="13"/>
        <v>0</v>
      </c>
      <c r="F153" s="27">
        <f>F154</f>
        <v>0</v>
      </c>
      <c r="G153" s="66">
        <f t="shared" si="14"/>
        <v>0</v>
      </c>
      <c r="H153" s="27" t="e">
        <f t="shared" si="12"/>
        <v>#DIV/0!</v>
      </c>
      <c r="I153" s="27">
        <f>I154</f>
        <v>0</v>
      </c>
    </row>
    <row r="154" spans="1:9" ht="25.5" hidden="1">
      <c r="A154" s="24" t="s">
        <v>259</v>
      </c>
      <c r="B154" s="30" t="s">
        <v>260</v>
      </c>
      <c r="C154" s="26">
        <v>0</v>
      </c>
      <c r="D154" s="26">
        <v>0</v>
      </c>
      <c r="E154" s="66">
        <f t="shared" si="13"/>
        <v>0</v>
      </c>
      <c r="F154" s="26">
        <v>0</v>
      </c>
      <c r="G154" s="66">
        <f t="shared" si="14"/>
        <v>0</v>
      </c>
      <c r="H154" s="26" t="e">
        <f t="shared" si="12"/>
        <v>#DIV/0!</v>
      </c>
      <c r="I154" s="26"/>
    </row>
    <row r="155" spans="1:9" ht="54" customHeight="1">
      <c r="A155" s="50" t="s">
        <v>261</v>
      </c>
      <c r="B155" s="22" t="s">
        <v>262</v>
      </c>
      <c r="C155" s="23">
        <f>C156</f>
        <v>9691</v>
      </c>
      <c r="D155" s="23">
        <f>D156</f>
        <v>9691</v>
      </c>
      <c r="E155" s="66">
        <f t="shared" si="13"/>
        <v>0</v>
      </c>
      <c r="F155" s="23">
        <f>F156</f>
        <v>12484.8</v>
      </c>
      <c r="G155" s="66">
        <f t="shared" si="14"/>
        <v>2793.7999999999993</v>
      </c>
      <c r="H155" s="23">
        <f t="shared" si="12"/>
        <v>128.82881023630171</v>
      </c>
      <c r="I155" s="23">
        <f>I156</f>
        <v>0</v>
      </c>
    </row>
    <row r="156" spans="1:9" ht="40.5" customHeight="1">
      <c r="A156" s="51" t="s">
        <v>263</v>
      </c>
      <c r="B156" s="52" t="s">
        <v>264</v>
      </c>
      <c r="C156" s="31">
        <v>9691</v>
      </c>
      <c r="D156" s="31">
        <v>9691</v>
      </c>
      <c r="E156" s="66">
        <f t="shared" si="13"/>
        <v>0</v>
      </c>
      <c r="F156" s="31">
        <v>12484.8</v>
      </c>
      <c r="G156" s="66">
        <f t="shared" si="14"/>
        <v>2793.7999999999993</v>
      </c>
      <c r="H156" s="31">
        <f t="shared" si="12"/>
        <v>128.82881023630171</v>
      </c>
      <c r="I156" s="31"/>
    </row>
    <row r="157" spans="1:9">
      <c r="A157" s="14" t="s">
        <v>265</v>
      </c>
      <c r="B157" s="19" t="s">
        <v>266</v>
      </c>
      <c r="C157" s="16">
        <f>C158+C167</f>
        <v>75100.099999999991</v>
      </c>
      <c r="D157" s="16">
        <f>D158+D167</f>
        <v>77453.099999999991</v>
      </c>
      <c r="E157" s="66">
        <f t="shared" si="13"/>
        <v>2353</v>
      </c>
      <c r="F157" s="16">
        <f>F158+F167</f>
        <v>80912.5</v>
      </c>
      <c r="G157" s="66">
        <f t="shared" si="14"/>
        <v>3459.4000000000087</v>
      </c>
      <c r="H157" s="16">
        <f t="shared" si="12"/>
        <v>104.46644485501551</v>
      </c>
      <c r="I157" s="16" t="e">
        <f>I158+I167</f>
        <v>#REF!</v>
      </c>
    </row>
    <row r="158" spans="1:9" s="35" customFormat="1" ht="15" customHeight="1">
      <c r="A158" s="53" t="s">
        <v>267</v>
      </c>
      <c r="B158" s="54" t="s">
        <v>268</v>
      </c>
      <c r="C158" s="16">
        <f>C160+C161+C162+C163+C166</f>
        <v>75092.099999999991</v>
      </c>
      <c r="D158" s="16">
        <f>D160+D161+D162+D163+D166</f>
        <v>77445.099999999991</v>
      </c>
      <c r="E158" s="66">
        <f t="shared" si="13"/>
        <v>2353</v>
      </c>
      <c r="F158" s="16">
        <f>F160+F161+F162+F163+F166+F159</f>
        <v>80896.600000000006</v>
      </c>
      <c r="G158" s="66">
        <f t="shared" si="14"/>
        <v>3451.5000000000146</v>
      </c>
      <c r="H158" s="16">
        <f t="shared" si="12"/>
        <v>104.4567054597386</v>
      </c>
      <c r="I158" s="16" t="e">
        <f>I160+I161+I162+#REF!+I165+I166</f>
        <v>#REF!</v>
      </c>
    </row>
    <row r="159" spans="1:9" s="35" customFormat="1" ht="25.5">
      <c r="A159" s="51" t="s">
        <v>766</v>
      </c>
      <c r="B159" s="52" t="s">
        <v>748</v>
      </c>
      <c r="C159" s="31"/>
      <c r="D159" s="31"/>
      <c r="E159" s="78"/>
      <c r="F159" s="31">
        <v>0.7</v>
      </c>
      <c r="G159" s="78"/>
      <c r="H159" s="31"/>
      <c r="I159" s="16"/>
    </row>
    <row r="160" spans="1:9" ht="39" customHeight="1">
      <c r="A160" s="51" t="s">
        <v>269</v>
      </c>
      <c r="B160" s="52" t="s">
        <v>270</v>
      </c>
      <c r="C160" s="31">
        <v>535</v>
      </c>
      <c r="D160" s="31">
        <v>535</v>
      </c>
      <c r="E160" s="66">
        <f t="shared" si="13"/>
        <v>0</v>
      </c>
      <c r="F160" s="31">
        <v>760.2</v>
      </c>
      <c r="G160" s="66">
        <f t="shared" si="14"/>
        <v>225.20000000000005</v>
      </c>
      <c r="H160" s="31">
        <f t="shared" si="12"/>
        <v>142.09345794392524</v>
      </c>
      <c r="I160" s="31"/>
    </row>
    <row r="161" spans="1:9" ht="25.5">
      <c r="A161" s="51" t="s">
        <v>759</v>
      </c>
      <c r="B161" s="52" t="s">
        <v>760</v>
      </c>
      <c r="C161" s="31"/>
      <c r="D161" s="31"/>
      <c r="E161" s="66">
        <f t="shared" si="13"/>
        <v>0</v>
      </c>
      <c r="F161" s="31">
        <v>9.1</v>
      </c>
      <c r="G161" s="66">
        <f t="shared" si="14"/>
        <v>9.1</v>
      </c>
      <c r="H161" s="31"/>
      <c r="I161" s="31"/>
    </row>
    <row r="162" spans="1:9" ht="38.25">
      <c r="A162" s="51" t="s">
        <v>271</v>
      </c>
      <c r="B162" s="52" t="s">
        <v>272</v>
      </c>
      <c r="C162" s="31">
        <v>64000</v>
      </c>
      <c r="D162" s="31">
        <v>64000</v>
      </c>
      <c r="E162" s="66">
        <f t="shared" si="13"/>
        <v>0</v>
      </c>
      <c r="F162" s="31">
        <v>67701.7</v>
      </c>
      <c r="G162" s="66">
        <f t="shared" si="14"/>
        <v>3701.6999999999971</v>
      </c>
      <c r="H162" s="31">
        <f t="shared" si="12"/>
        <v>105.78390625</v>
      </c>
      <c r="I162" s="31"/>
    </row>
    <row r="163" spans="1:9">
      <c r="A163" s="51" t="s">
        <v>273</v>
      </c>
      <c r="B163" s="52" t="s">
        <v>274</v>
      </c>
      <c r="C163" s="31">
        <f>C164+C165</f>
        <v>10551.7</v>
      </c>
      <c r="D163" s="31">
        <f>D164+D165</f>
        <v>12904.7</v>
      </c>
      <c r="E163" s="66">
        <f t="shared" si="13"/>
        <v>2353</v>
      </c>
      <c r="F163" s="31">
        <f>F164+F165</f>
        <v>12421.3</v>
      </c>
      <c r="G163" s="66">
        <f t="shared" si="14"/>
        <v>-483.40000000000146</v>
      </c>
      <c r="H163" s="31">
        <f t="shared" si="12"/>
        <v>96.254077971591727</v>
      </c>
      <c r="I163" s="31"/>
    </row>
    <row r="164" spans="1:9" ht="38.25">
      <c r="A164" s="51" t="s">
        <v>275</v>
      </c>
      <c r="B164" s="52" t="s">
        <v>276</v>
      </c>
      <c r="C164" s="31">
        <v>7380.9</v>
      </c>
      <c r="D164" s="31">
        <v>10047.9</v>
      </c>
      <c r="E164" s="66">
        <f t="shared" si="13"/>
        <v>2667</v>
      </c>
      <c r="F164" s="31">
        <v>10267.1</v>
      </c>
      <c r="G164" s="66">
        <f t="shared" si="14"/>
        <v>219.20000000000073</v>
      </c>
      <c r="H164" s="31">
        <f t="shared" si="12"/>
        <v>102.18155037370992</v>
      </c>
      <c r="I164" s="31"/>
    </row>
    <row r="165" spans="1:9" ht="38.25">
      <c r="A165" s="51" t="s">
        <v>425</v>
      </c>
      <c r="B165" s="52" t="s">
        <v>493</v>
      </c>
      <c r="C165" s="31">
        <v>3170.8</v>
      </c>
      <c r="D165" s="31">
        <v>2856.8</v>
      </c>
      <c r="E165" s="66">
        <f t="shared" si="13"/>
        <v>-314</v>
      </c>
      <c r="F165" s="31">
        <v>2154.1999999999998</v>
      </c>
      <c r="G165" s="66">
        <f t="shared" si="14"/>
        <v>-702.60000000000036</v>
      </c>
      <c r="H165" s="31">
        <f t="shared" si="12"/>
        <v>75.406048725847086</v>
      </c>
      <c r="I165" s="31"/>
    </row>
    <row r="166" spans="1:9" ht="51.75" customHeight="1">
      <c r="A166" s="51" t="s">
        <v>277</v>
      </c>
      <c r="B166" s="52" t="s">
        <v>278</v>
      </c>
      <c r="C166" s="31">
        <v>5.4</v>
      </c>
      <c r="D166" s="31">
        <v>5.4</v>
      </c>
      <c r="E166" s="66">
        <f t="shared" si="13"/>
        <v>0</v>
      </c>
      <c r="F166" s="31">
        <v>3.6</v>
      </c>
      <c r="G166" s="66">
        <f t="shared" si="14"/>
        <v>-1.8000000000000003</v>
      </c>
      <c r="H166" s="31">
        <f t="shared" si="12"/>
        <v>66.666666666666657</v>
      </c>
      <c r="I166" s="31"/>
    </row>
    <row r="167" spans="1:9" s="35" customFormat="1">
      <c r="A167" s="14" t="s">
        <v>279</v>
      </c>
      <c r="B167" s="15" t="s">
        <v>280</v>
      </c>
      <c r="C167" s="44">
        <f>C168</f>
        <v>8</v>
      </c>
      <c r="D167" s="44">
        <f>D168</f>
        <v>8</v>
      </c>
      <c r="E167" s="66">
        <f t="shared" si="13"/>
        <v>0</v>
      </c>
      <c r="F167" s="44">
        <f>F168</f>
        <v>15.9</v>
      </c>
      <c r="G167" s="66">
        <f t="shared" si="14"/>
        <v>7.9</v>
      </c>
      <c r="H167" s="44">
        <f t="shared" si="12"/>
        <v>198.75</v>
      </c>
      <c r="I167" s="16">
        <f>I168</f>
        <v>0</v>
      </c>
    </row>
    <row r="168" spans="1:9" s="28" customFormat="1" ht="15.6" customHeight="1">
      <c r="A168" s="24" t="s">
        <v>281</v>
      </c>
      <c r="B168" s="25" t="s">
        <v>282</v>
      </c>
      <c r="C168" s="26">
        <v>8</v>
      </c>
      <c r="D168" s="26">
        <v>8</v>
      </c>
      <c r="E168" s="66">
        <f t="shared" si="13"/>
        <v>0</v>
      </c>
      <c r="F168" s="26">
        <v>15.9</v>
      </c>
      <c r="G168" s="66">
        <f t="shared" si="14"/>
        <v>7.9</v>
      </c>
      <c r="H168" s="26">
        <f t="shared" si="12"/>
        <v>198.75</v>
      </c>
      <c r="I168" s="26"/>
    </row>
    <row r="169" spans="1:9" s="28" customFormat="1" ht="25.5">
      <c r="A169" s="14" t="s">
        <v>283</v>
      </c>
      <c r="B169" s="15" t="s">
        <v>284</v>
      </c>
      <c r="C169" s="16">
        <f>C170+C172</f>
        <v>4726.2</v>
      </c>
      <c r="D169" s="16">
        <f>D170+D172</f>
        <v>54126.1</v>
      </c>
      <c r="E169" s="66">
        <f t="shared" si="13"/>
        <v>49399.9</v>
      </c>
      <c r="F169" s="16">
        <f>F170+F172</f>
        <v>96486.6</v>
      </c>
      <c r="G169" s="66">
        <f t="shared" si="14"/>
        <v>42360.500000000007</v>
      </c>
      <c r="H169" s="16">
        <f t="shared" si="12"/>
        <v>178.26261267669389</v>
      </c>
      <c r="I169" s="16">
        <f>I170+I172</f>
        <v>0</v>
      </c>
    </row>
    <row r="170" spans="1:9" s="35" customFormat="1">
      <c r="A170" s="42" t="s">
        <v>285</v>
      </c>
      <c r="B170" s="43" t="s">
        <v>286</v>
      </c>
      <c r="C170" s="16">
        <f>C171</f>
        <v>3982.1</v>
      </c>
      <c r="D170" s="16">
        <f>D171</f>
        <v>3982.1</v>
      </c>
      <c r="E170" s="66">
        <f t="shared" si="13"/>
        <v>0</v>
      </c>
      <c r="F170" s="16">
        <f>F171</f>
        <v>3752.6</v>
      </c>
      <c r="G170" s="66">
        <f t="shared" si="14"/>
        <v>-229.5</v>
      </c>
      <c r="H170" s="16">
        <f t="shared" si="12"/>
        <v>94.236709274001157</v>
      </c>
      <c r="I170" s="16">
        <f>I171</f>
        <v>0</v>
      </c>
    </row>
    <row r="171" spans="1:9" ht="25.5">
      <c r="A171" s="24" t="s">
        <v>287</v>
      </c>
      <c r="B171" s="25" t="s">
        <v>288</v>
      </c>
      <c r="C171" s="26">
        <v>3982.1</v>
      </c>
      <c r="D171" s="26">
        <v>3982.1</v>
      </c>
      <c r="E171" s="66">
        <f t="shared" si="13"/>
        <v>0</v>
      </c>
      <c r="F171" s="26">
        <v>3752.6</v>
      </c>
      <c r="G171" s="66">
        <f t="shared" si="14"/>
        <v>-229.5</v>
      </c>
      <c r="H171" s="26">
        <f t="shared" si="12"/>
        <v>94.236709274001157</v>
      </c>
      <c r="I171" s="26"/>
    </row>
    <row r="172" spans="1:9" s="35" customFormat="1">
      <c r="A172" s="42" t="s">
        <v>289</v>
      </c>
      <c r="B172" s="43" t="s">
        <v>290</v>
      </c>
      <c r="C172" s="16">
        <f>C173+C175</f>
        <v>744.09999999999991</v>
      </c>
      <c r="D172" s="16">
        <f>D173+D175</f>
        <v>50144</v>
      </c>
      <c r="E172" s="66">
        <f t="shared" si="13"/>
        <v>49399.9</v>
      </c>
      <c r="F172" s="16">
        <f>F173+F175</f>
        <v>92734</v>
      </c>
      <c r="G172" s="66">
        <f t="shared" si="14"/>
        <v>42590</v>
      </c>
      <c r="H172" s="16">
        <f t="shared" si="12"/>
        <v>184.93538608806637</v>
      </c>
      <c r="I172" s="16">
        <f>I173+I175</f>
        <v>0</v>
      </c>
    </row>
    <row r="173" spans="1:9" s="28" customFormat="1" ht="25.5">
      <c r="A173" s="39" t="s">
        <v>291</v>
      </c>
      <c r="B173" s="40" t="s">
        <v>292</v>
      </c>
      <c r="C173" s="27">
        <f>C174</f>
        <v>555.79999999999995</v>
      </c>
      <c r="D173" s="27">
        <f>D174</f>
        <v>555.79999999999995</v>
      </c>
      <c r="E173" s="66">
        <f t="shared" si="13"/>
        <v>0</v>
      </c>
      <c r="F173" s="27">
        <f>F174</f>
        <v>552.6</v>
      </c>
      <c r="G173" s="66">
        <f t="shared" si="14"/>
        <v>-3.1999999999999318</v>
      </c>
      <c r="H173" s="27">
        <f t="shared" si="12"/>
        <v>99.424253328535457</v>
      </c>
      <c r="I173" s="27">
        <f>I174</f>
        <v>0</v>
      </c>
    </row>
    <row r="174" spans="1:9" ht="25.5">
      <c r="A174" s="24" t="s">
        <v>293</v>
      </c>
      <c r="B174" s="25" t="s">
        <v>294</v>
      </c>
      <c r="C174" s="26">
        <v>555.79999999999995</v>
      </c>
      <c r="D174" s="26">
        <v>555.79999999999995</v>
      </c>
      <c r="E174" s="66">
        <f t="shared" si="13"/>
        <v>0</v>
      </c>
      <c r="F174" s="26">
        <v>552.6</v>
      </c>
      <c r="G174" s="66">
        <f t="shared" si="14"/>
        <v>-3.1999999999999318</v>
      </c>
      <c r="H174" s="26">
        <f t="shared" si="12"/>
        <v>99.424253328535457</v>
      </c>
      <c r="I174" s="26"/>
    </row>
    <row r="175" spans="1:9" s="28" customFormat="1">
      <c r="A175" s="39" t="s">
        <v>295</v>
      </c>
      <c r="B175" s="40" t="s">
        <v>296</v>
      </c>
      <c r="C175" s="27">
        <f>SUM(C176:C179)</f>
        <v>188.3</v>
      </c>
      <c r="D175" s="27">
        <f>SUM(D176:D179)</f>
        <v>49588.2</v>
      </c>
      <c r="E175" s="66">
        <f t="shared" si="13"/>
        <v>49399.899999999994</v>
      </c>
      <c r="F175" s="27">
        <f>SUM(F176:F179)</f>
        <v>92181.4</v>
      </c>
      <c r="G175" s="66">
        <f t="shared" si="14"/>
        <v>42593.2</v>
      </c>
      <c r="H175" s="27">
        <f t="shared" si="12"/>
        <v>185.89382151398922</v>
      </c>
      <c r="I175" s="27">
        <f>I176</f>
        <v>0</v>
      </c>
    </row>
    <row r="176" spans="1:9" ht="52.5" customHeight="1">
      <c r="A176" s="24" t="s">
        <v>430</v>
      </c>
      <c r="B176" s="25" t="s">
        <v>428</v>
      </c>
      <c r="C176" s="26">
        <v>90</v>
      </c>
      <c r="D176" s="26">
        <v>40367.9</v>
      </c>
      <c r="E176" s="66">
        <f t="shared" si="13"/>
        <v>40277.9</v>
      </c>
      <c r="F176" s="26">
        <v>40426.5</v>
      </c>
      <c r="G176" s="66">
        <f t="shared" si="14"/>
        <v>58.599999999998545</v>
      </c>
      <c r="H176" s="26">
        <f t="shared" si="12"/>
        <v>100.14516484632591</v>
      </c>
      <c r="I176" s="26"/>
    </row>
    <row r="177" spans="1:9" ht="52.5" customHeight="1">
      <c r="A177" s="24" t="s">
        <v>431</v>
      </c>
      <c r="B177" s="25" t="s">
        <v>429</v>
      </c>
      <c r="C177" s="26">
        <v>0</v>
      </c>
      <c r="D177" s="26">
        <v>76.2</v>
      </c>
      <c r="E177" s="66">
        <f t="shared" si="13"/>
        <v>76.2</v>
      </c>
      <c r="F177" s="26">
        <v>76.2</v>
      </c>
      <c r="G177" s="66">
        <f t="shared" si="14"/>
        <v>0</v>
      </c>
      <c r="H177" s="26">
        <f t="shared" si="12"/>
        <v>100</v>
      </c>
      <c r="I177" s="26"/>
    </row>
    <row r="178" spans="1:9" ht="39.75" customHeight="1">
      <c r="A178" s="24" t="s">
        <v>434</v>
      </c>
      <c r="B178" s="25" t="s">
        <v>432</v>
      </c>
      <c r="C178" s="26">
        <v>98.3</v>
      </c>
      <c r="D178" s="26">
        <v>9144.1</v>
      </c>
      <c r="E178" s="66">
        <f t="shared" si="13"/>
        <v>9045.8000000000011</v>
      </c>
      <c r="F178" s="26">
        <v>4277.5</v>
      </c>
      <c r="G178" s="66">
        <f t="shared" si="14"/>
        <v>-4866.6000000000004</v>
      </c>
      <c r="H178" s="26">
        <f t="shared" si="12"/>
        <v>46.778797257247838</v>
      </c>
      <c r="I178" s="26"/>
    </row>
    <row r="179" spans="1:9" ht="51">
      <c r="A179" s="24" t="s">
        <v>435</v>
      </c>
      <c r="B179" s="25" t="s">
        <v>433</v>
      </c>
      <c r="C179" s="26">
        <v>0</v>
      </c>
      <c r="D179" s="26">
        <v>0</v>
      </c>
      <c r="E179" s="66">
        <f t="shared" si="13"/>
        <v>0</v>
      </c>
      <c r="F179" s="26">
        <v>47401.2</v>
      </c>
      <c r="G179" s="66">
        <f t="shared" si="14"/>
        <v>47401.2</v>
      </c>
      <c r="H179" s="26"/>
      <c r="I179" s="26"/>
    </row>
    <row r="180" spans="1:9" ht="13.15" customHeight="1">
      <c r="A180" s="14" t="s">
        <v>297</v>
      </c>
      <c r="B180" s="19" t="s">
        <v>298</v>
      </c>
      <c r="C180" s="16">
        <f>C181+C183+C191+C196</f>
        <v>18038.5</v>
      </c>
      <c r="D180" s="16">
        <f>D181+D183+D191+D196</f>
        <v>18038.5</v>
      </c>
      <c r="E180" s="66">
        <f t="shared" si="13"/>
        <v>0</v>
      </c>
      <c r="F180" s="16">
        <f>F181+F183+F191+F196</f>
        <v>24869.199999999997</v>
      </c>
      <c r="G180" s="66">
        <f t="shared" si="14"/>
        <v>6830.6999999999971</v>
      </c>
      <c r="H180" s="16">
        <f t="shared" si="12"/>
        <v>137.86733930204838</v>
      </c>
      <c r="I180" s="16">
        <f>I181+I183+I191</f>
        <v>0</v>
      </c>
    </row>
    <row r="181" spans="1:9" s="35" customFormat="1">
      <c r="A181" s="18" t="s">
        <v>299</v>
      </c>
      <c r="B181" s="19" t="s">
        <v>300</v>
      </c>
      <c r="C181" s="16">
        <f>C182</f>
        <v>0</v>
      </c>
      <c r="D181" s="16">
        <f>D182</f>
        <v>0</v>
      </c>
      <c r="E181" s="66">
        <f t="shared" si="13"/>
        <v>0</v>
      </c>
      <c r="F181" s="16">
        <f>F182</f>
        <v>1127.8</v>
      </c>
      <c r="G181" s="66">
        <f t="shared" si="14"/>
        <v>1127.8</v>
      </c>
      <c r="H181" s="16"/>
      <c r="I181" s="16">
        <f>I182</f>
        <v>0</v>
      </c>
    </row>
    <row r="182" spans="1:9">
      <c r="A182" s="49" t="s">
        <v>301</v>
      </c>
      <c r="B182" s="55" t="s">
        <v>302</v>
      </c>
      <c r="C182" s="26">
        <v>0</v>
      </c>
      <c r="D182" s="26">
        <v>0</v>
      </c>
      <c r="E182" s="66">
        <f t="shared" si="13"/>
        <v>0</v>
      </c>
      <c r="F182" s="26">
        <v>1127.8</v>
      </c>
      <c r="G182" s="66">
        <f t="shared" si="14"/>
        <v>1127.8</v>
      </c>
      <c r="H182" s="26"/>
      <c r="I182" s="26"/>
    </row>
    <row r="183" spans="1:9" s="35" customFormat="1" ht="51">
      <c r="A183" s="18" t="s">
        <v>303</v>
      </c>
      <c r="B183" s="19" t="s">
        <v>304</v>
      </c>
      <c r="C183" s="16">
        <f>C184+C189</f>
        <v>16167</v>
      </c>
      <c r="D183" s="16">
        <f>D184+D189</f>
        <v>16167</v>
      </c>
      <c r="E183" s="66">
        <f t="shared" si="13"/>
        <v>0</v>
      </c>
      <c r="F183" s="16">
        <f>F184+F189</f>
        <v>19665.399999999998</v>
      </c>
      <c r="G183" s="66">
        <f t="shared" si="14"/>
        <v>3498.3999999999978</v>
      </c>
      <c r="H183" s="16">
        <f t="shared" si="12"/>
        <v>121.63914146100079</v>
      </c>
      <c r="I183" s="16">
        <f>I184+I189</f>
        <v>0</v>
      </c>
    </row>
    <row r="184" spans="1:9" s="28" customFormat="1" ht="57.6" customHeight="1">
      <c r="A184" s="56" t="s">
        <v>305</v>
      </c>
      <c r="B184" s="57" t="s">
        <v>306</v>
      </c>
      <c r="C184" s="27">
        <f>C186+C185</f>
        <v>16167</v>
      </c>
      <c r="D184" s="27">
        <f>D186+D185</f>
        <v>16167</v>
      </c>
      <c r="E184" s="66">
        <f t="shared" si="13"/>
        <v>0</v>
      </c>
      <c r="F184" s="27">
        <f>F186+F185</f>
        <v>19660.599999999999</v>
      </c>
      <c r="G184" s="66">
        <f t="shared" si="14"/>
        <v>3493.5999999999985</v>
      </c>
      <c r="H184" s="27">
        <f t="shared" si="12"/>
        <v>121.60945135151853</v>
      </c>
      <c r="I184" s="27">
        <f>I187+I186</f>
        <v>0</v>
      </c>
    </row>
    <row r="185" spans="1:9" s="28" customFormat="1" ht="55.9" hidden="1" customHeight="1">
      <c r="A185" s="49" t="s">
        <v>307</v>
      </c>
      <c r="B185" s="55" t="s">
        <v>308</v>
      </c>
      <c r="C185" s="31"/>
      <c r="D185" s="31"/>
      <c r="E185" s="66">
        <f t="shared" si="13"/>
        <v>0</v>
      </c>
      <c r="F185" s="31">
        <v>0</v>
      </c>
      <c r="G185" s="66">
        <f t="shared" si="14"/>
        <v>0</v>
      </c>
      <c r="H185" s="31" t="e">
        <f t="shared" si="12"/>
        <v>#DIV/0!</v>
      </c>
      <c r="I185" s="31"/>
    </row>
    <row r="186" spans="1:9" ht="58.9" customHeight="1">
      <c r="A186" s="49" t="s">
        <v>309</v>
      </c>
      <c r="B186" s="55" t="s">
        <v>310</v>
      </c>
      <c r="C186" s="26">
        <f>C187+C188</f>
        <v>16167</v>
      </c>
      <c r="D186" s="26">
        <f t="shared" ref="D186:F186" si="15">D187+D188</f>
        <v>16167</v>
      </c>
      <c r="E186" s="66">
        <f t="shared" si="13"/>
        <v>0</v>
      </c>
      <c r="F186" s="26">
        <f t="shared" si="15"/>
        <v>19660.599999999999</v>
      </c>
      <c r="G186" s="66">
        <f t="shared" si="14"/>
        <v>3493.5999999999985</v>
      </c>
      <c r="H186" s="26">
        <f t="shared" si="12"/>
        <v>121.60945135151853</v>
      </c>
      <c r="I186" s="26"/>
    </row>
    <row r="187" spans="1:9" ht="77.25" customHeight="1">
      <c r="A187" s="49" t="s">
        <v>311</v>
      </c>
      <c r="B187" s="55" t="s">
        <v>436</v>
      </c>
      <c r="C187" s="26">
        <v>3356.2</v>
      </c>
      <c r="D187" s="26">
        <v>3356.2</v>
      </c>
      <c r="E187" s="66">
        <f t="shared" si="13"/>
        <v>0</v>
      </c>
      <c r="F187" s="26">
        <v>315.8</v>
      </c>
      <c r="G187" s="66">
        <f t="shared" si="14"/>
        <v>-3040.3999999999996</v>
      </c>
      <c r="H187" s="26">
        <f t="shared" si="12"/>
        <v>9.4094511650080452</v>
      </c>
      <c r="I187" s="26"/>
    </row>
    <row r="188" spans="1:9" ht="76.5">
      <c r="A188" s="49" t="s">
        <v>312</v>
      </c>
      <c r="B188" s="55" t="s">
        <v>437</v>
      </c>
      <c r="C188" s="26">
        <v>12810.8</v>
      </c>
      <c r="D188" s="26">
        <v>12810.8</v>
      </c>
      <c r="E188" s="66">
        <f t="shared" si="13"/>
        <v>0</v>
      </c>
      <c r="F188" s="26">
        <v>19344.8</v>
      </c>
      <c r="G188" s="66">
        <f t="shared" si="14"/>
        <v>6534</v>
      </c>
      <c r="H188" s="26">
        <f t="shared" si="12"/>
        <v>151.00384050957004</v>
      </c>
      <c r="I188" s="26"/>
    </row>
    <row r="189" spans="1:9" s="28" customFormat="1" ht="58.15" customHeight="1">
      <c r="A189" s="56" t="s">
        <v>313</v>
      </c>
      <c r="B189" s="57" t="s">
        <v>314</v>
      </c>
      <c r="C189" s="27">
        <f>C190</f>
        <v>0</v>
      </c>
      <c r="D189" s="27">
        <f>D190</f>
        <v>0</v>
      </c>
      <c r="E189" s="66">
        <f t="shared" si="13"/>
        <v>0</v>
      </c>
      <c r="F189" s="27">
        <f>F190</f>
        <v>4.8</v>
      </c>
      <c r="G189" s="66">
        <f t="shared" si="14"/>
        <v>4.8</v>
      </c>
      <c r="H189" s="27"/>
      <c r="I189" s="27">
        <f>I190</f>
        <v>0</v>
      </c>
    </row>
    <row r="190" spans="1:9" ht="53.25" customHeight="1">
      <c r="A190" s="49" t="s">
        <v>315</v>
      </c>
      <c r="B190" s="55" t="s">
        <v>742</v>
      </c>
      <c r="C190" s="26">
        <v>0</v>
      </c>
      <c r="D190" s="26">
        <v>0</v>
      </c>
      <c r="E190" s="66">
        <f t="shared" si="13"/>
        <v>0</v>
      </c>
      <c r="F190" s="26">
        <v>4.8</v>
      </c>
      <c r="G190" s="66">
        <f t="shared" si="14"/>
        <v>4.8</v>
      </c>
      <c r="H190" s="26"/>
      <c r="I190" s="26"/>
    </row>
    <row r="191" spans="1:9" s="35" customFormat="1" ht="25.5">
      <c r="A191" s="58" t="s">
        <v>316</v>
      </c>
      <c r="B191" s="59" t="s">
        <v>317</v>
      </c>
      <c r="C191" s="44">
        <f>C192+C194</f>
        <v>650</v>
      </c>
      <c r="D191" s="44">
        <f>D192+D194</f>
        <v>650</v>
      </c>
      <c r="E191" s="66">
        <f t="shared" si="13"/>
        <v>0</v>
      </c>
      <c r="F191" s="44">
        <f>F192+F194</f>
        <v>634.1</v>
      </c>
      <c r="G191" s="66">
        <f t="shared" si="14"/>
        <v>-15.899999999999977</v>
      </c>
      <c r="H191" s="44">
        <f t="shared" si="12"/>
        <v>97.553846153846152</v>
      </c>
      <c r="I191" s="44">
        <f>I192</f>
        <v>0</v>
      </c>
    </row>
    <row r="192" spans="1:9" s="28" customFormat="1" ht="25.5">
      <c r="A192" s="50" t="s">
        <v>318</v>
      </c>
      <c r="B192" s="60" t="s">
        <v>319</v>
      </c>
      <c r="C192" s="27">
        <f>C193</f>
        <v>650</v>
      </c>
      <c r="D192" s="27">
        <f>D193</f>
        <v>650</v>
      </c>
      <c r="E192" s="66">
        <f t="shared" si="13"/>
        <v>0</v>
      </c>
      <c r="F192" s="27">
        <f>F193</f>
        <v>634.1</v>
      </c>
      <c r="G192" s="66">
        <f t="shared" si="14"/>
        <v>-15.899999999999977</v>
      </c>
      <c r="H192" s="27">
        <f t="shared" si="12"/>
        <v>97.553846153846152</v>
      </c>
      <c r="I192" s="27">
        <f>I193</f>
        <v>0</v>
      </c>
    </row>
    <row r="193" spans="1:9" ht="25.5">
      <c r="A193" s="61" t="s">
        <v>320</v>
      </c>
      <c r="B193" s="55" t="s">
        <v>321</v>
      </c>
      <c r="C193" s="26">
        <v>650</v>
      </c>
      <c r="D193" s="26">
        <v>650</v>
      </c>
      <c r="E193" s="66">
        <f t="shared" si="13"/>
        <v>0</v>
      </c>
      <c r="F193" s="26">
        <v>634.1</v>
      </c>
      <c r="G193" s="66">
        <f t="shared" si="14"/>
        <v>-15.899999999999977</v>
      </c>
      <c r="H193" s="26">
        <f t="shared" si="12"/>
        <v>97.553846153846152</v>
      </c>
      <c r="I193" s="26"/>
    </row>
    <row r="194" spans="1:9" s="28" customFormat="1" ht="42" hidden="1" customHeight="1">
      <c r="A194" s="50" t="s">
        <v>322</v>
      </c>
      <c r="B194" s="60" t="s">
        <v>323</v>
      </c>
      <c r="C194" s="27">
        <f>C195</f>
        <v>0</v>
      </c>
      <c r="D194" s="27">
        <f>D195</f>
        <v>0</v>
      </c>
      <c r="E194" s="66">
        <f t="shared" si="13"/>
        <v>0</v>
      </c>
      <c r="F194" s="27">
        <f>F195</f>
        <v>0</v>
      </c>
      <c r="G194" s="66">
        <f t="shared" si="14"/>
        <v>0</v>
      </c>
      <c r="H194" s="27" t="e">
        <f t="shared" si="12"/>
        <v>#DIV/0!</v>
      </c>
      <c r="I194" s="27"/>
    </row>
    <row r="195" spans="1:9" ht="28.9" hidden="1" customHeight="1">
      <c r="A195" s="61" t="s">
        <v>324</v>
      </c>
      <c r="B195" s="55" t="s">
        <v>325</v>
      </c>
      <c r="C195" s="26">
        <v>0</v>
      </c>
      <c r="D195" s="26">
        <v>0</v>
      </c>
      <c r="E195" s="66">
        <f t="shared" si="13"/>
        <v>0</v>
      </c>
      <c r="F195" s="26">
        <v>0</v>
      </c>
      <c r="G195" s="66">
        <f t="shared" si="14"/>
        <v>0</v>
      </c>
      <c r="H195" s="26" t="e">
        <f t="shared" si="12"/>
        <v>#DIV/0!</v>
      </c>
      <c r="I195" s="26"/>
    </row>
    <row r="196" spans="1:9" ht="51">
      <c r="A196" s="58" t="s">
        <v>326</v>
      </c>
      <c r="B196" s="59" t="s">
        <v>327</v>
      </c>
      <c r="C196" s="44">
        <f>C197</f>
        <v>1221.5</v>
      </c>
      <c r="D196" s="44">
        <f>D197</f>
        <v>1221.5</v>
      </c>
      <c r="E196" s="66">
        <f t="shared" si="13"/>
        <v>0</v>
      </c>
      <c r="F196" s="44">
        <f>F197</f>
        <v>3441.9</v>
      </c>
      <c r="G196" s="66">
        <f t="shared" si="14"/>
        <v>2220.4</v>
      </c>
      <c r="H196" s="44">
        <f t="shared" si="12"/>
        <v>281.77650429799428</v>
      </c>
      <c r="I196" s="26"/>
    </row>
    <row r="197" spans="1:9" s="28" customFormat="1" ht="45" customHeight="1">
      <c r="A197" s="50" t="s">
        <v>328</v>
      </c>
      <c r="B197" s="57" t="s">
        <v>329</v>
      </c>
      <c r="C197" s="27">
        <f>C198</f>
        <v>1221.5</v>
      </c>
      <c r="D197" s="27">
        <f>D198</f>
        <v>1221.5</v>
      </c>
      <c r="E197" s="66">
        <f t="shared" si="13"/>
        <v>0</v>
      </c>
      <c r="F197" s="27">
        <f>F198</f>
        <v>3441.9</v>
      </c>
      <c r="G197" s="66">
        <f t="shared" si="14"/>
        <v>2220.4</v>
      </c>
      <c r="H197" s="27">
        <f t="shared" si="12"/>
        <v>281.77650429799428</v>
      </c>
      <c r="I197" s="27"/>
    </row>
    <row r="198" spans="1:9" ht="56.45" customHeight="1">
      <c r="A198" s="61" t="s">
        <v>330</v>
      </c>
      <c r="B198" s="55" t="s">
        <v>331</v>
      </c>
      <c r="C198" s="26">
        <v>1221.5</v>
      </c>
      <c r="D198" s="26">
        <v>1221.5</v>
      </c>
      <c r="E198" s="66">
        <f t="shared" si="13"/>
        <v>0</v>
      </c>
      <c r="F198" s="26">
        <v>3441.9</v>
      </c>
      <c r="G198" s="66">
        <f t="shared" si="14"/>
        <v>2220.4</v>
      </c>
      <c r="H198" s="26">
        <f t="shared" si="12"/>
        <v>281.77650429799428</v>
      </c>
      <c r="I198" s="26"/>
    </row>
    <row r="199" spans="1:9" hidden="1">
      <c r="A199" s="14" t="s">
        <v>332</v>
      </c>
      <c r="B199" s="19" t="s">
        <v>333</v>
      </c>
      <c r="C199" s="16">
        <f>C200</f>
        <v>0</v>
      </c>
      <c r="D199" s="16">
        <f>D200</f>
        <v>0</v>
      </c>
      <c r="E199" s="66">
        <f t="shared" si="13"/>
        <v>0</v>
      </c>
      <c r="F199" s="16">
        <f>F200</f>
        <v>0</v>
      </c>
      <c r="G199" s="66">
        <f t="shared" si="14"/>
        <v>0</v>
      </c>
      <c r="H199" s="16" t="e">
        <f t="shared" si="12"/>
        <v>#DIV/0!</v>
      </c>
      <c r="I199" s="16">
        <f>I200</f>
        <v>0</v>
      </c>
    </row>
    <row r="200" spans="1:9" s="35" customFormat="1" ht="25.5" hidden="1">
      <c r="A200" s="18" t="s">
        <v>334</v>
      </c>
      <c r="B200" s="19" t="s">
        <v>335</v>
      </c>
      <c r="C200" s="16">
        <f>C201</f>
        <v>0</v>
      </c>
      <c r="D200" s="16">
        <f>D201</f>
        <v>0</v>
      </c>
      <c r="E200" s="66">
        <f t="shared" si="13"/>
        <v>0</v>
      </c>
      <c r="F200" s="16">
        <f>F201</f>
        <v>0</v>
      </c>
      <c r="G200" s="66">
        <f t="shared" si="14"/>
        <v>0</v>
      </c>
      <c r="H200" s="16" t="e">
        <f t="shared" si="12"/>
        <v>#DIV/0!</v>
      </c>
      <c r="I200" s="16">
        <f>I201</f>
        <v>0</v>
      </c>
    </row>
    <row r="201" spans="1:9" ht="25.5" hidden="1">
      <c r="A201" s="49" t="s">
        <v>336</v>
      </c>
      <c r="B201" s="45" t="s">
        <v>337</v>
      </c>
      <c r="C201" s="26">
        <v>0</v>
      </c>
      <c r="D201" s="26">
        <v>0</v>
      </c>
      <c r="E201" s="66">
        <f t="shared" si="13"/>
        <v>0</v>
      </c>
      <c r="F201" s="26">
        <v>0</v>
      </c>
      <c r="G201" s="66">
        <f t="shared" si="14"/>
        <v>0</v>
      </c>
      <c r="H201" s="26" t="e">
        <f t="shared" si="12"/>
        <v>#DIV/0!</v>
      </c>
      <c r="I201" s="26"/>
    </row>
    <row r="202" spans="1:9">
      <c r="A202" s="14" t="s">
        <v>338</v>
      </c>
      <c r="B202" s="19" t="s">
        <v>339</v>
      </c>
      <c r="C202" s="16">
        <f>C203+C275+C291+C277+C282+C271</f>
        <v>4196.0000000000009</v>
      </c>
      <c r="D202" s="16">
        <f>D203+D275+D291+D277+D282+D271</f>
        <v>4196.0000000000009</v>
      </c>
      <c r="E202" s="66">
        <f t="shared" si="13"/>
        <v>0</v>
      </c>
      <c r="F202" s="16">
        <f>F203+F275+F291+F277+F282+F271</f>
        <v>4106.6000000000004</v>
      </c>
      <c r="G202" s="66">
        <f t="shared" si="14"/>
        <v>-89.400000000000546</v>
      </c>
      <c r="H202" s="16">
        <f t="shared" si="12"/>
        <v>97.869399428026682</v>
      </c>
      <c r="I202" s="16" t="e">
        <f>I203+I209+I210+#REF!+I218+#REF!+I237+I254+#REF!+I257+I291+I294+#REF!+#REF!+#REF!</f>
        <v>#REF!</v>
      </c>
    </row>
    <row r="203" spans="1:9" s="35" customFormat="1" ht="25.5">
      <c r="A203" s="14" t="s">
        <v>539</v>
      </c>
      <c r="B203" s="59" t="s">
        <v>494</v>
      </c>
      <c r="C203" s="44">
        <f>C204+C209+C218+C224+C236+C254+C265+C256+C232+C234+C241+C247+C249</f>
        <v>779.90000000000009</v>
      </c>
      <c r="D203" s="44">
        <f>D204+D209+D218+D224+D236+D254+D265+D256+D232+D234+D241+D247+D249</f>
        <v>779.90000000000009</v>
      </c>
      <c r="E203" s="66">
        <f t="shared" si="13"/>
        <v>0</v>
      </c>
      <c r="F203" s="44">
        <f>F204+F209+F218+F224+F236+F254+F265+F256+F232+F234+F241+F247+F249+F230</f>
        <v>1659.2</v>
      </c>
      <c r="G203" s="66">
        <f t="shared" si="14"/>
        <v>879.3</v>
      </c>
      <c r="H203" s="44">
        <f t="shared" si="12"/>
        <v>212.74522374663417</v>
      </c>
      <c r="I203" s="44">
        <f>I204+I205</f>
        <v>0</v>
      </c>
    </row>
    <row r="204" spans="1:9" ht="41.25" customHeight="1">
      <c r="A204" s="39" t="s">
        <v>517</v>
      </c>
      <c r="B204" s="60" t="s">
        <v>495</v>
      </c>
      <c r="C204" s="23">
        <f>C205</f>
        <v>12.399999999999999</v>
      </c>
      <c r="D204" s="23">
        <f>D205</f>
        <v>12.399999999999999</v>
      </c>
      <c r="E204" s="23">
        <f t="shared" ref="E204:F204" si="16">E205</f>
        <v>0</v>
      </c>
      <c r="F204" s="23">
        <f t="shared" si="16"/>
        <v>48.9</v>
      </c>
      <c r="G204" s="66">
        <f t="shared" si="14"/>
        <v>36.5</v>
      </c>
      <c r="H204" s="23">
        <f t="shared" si="12"/>
        <v>394.35483870967744</v>
      </c>
      <c r="I204" s="23"/>
    </row>
    <row r="205" spans="1:9" ht="53.25" customHeight="1">
      <c r="A205" s="24" t="s">
        <v>518</v>
      </c>
      <c r="B205" s="55" t="s">
        <v>496</v>
      </c>
      <c r="C205" s="31">
        <f>C206+C207+C208</f>
        <v>12.399999999999999</v>
      </c>
      <c r="D205" s="31">
        <f>D206+D207+D208</f>
        <v>12.399999999999999</v>
      </c>
      <c r="E205" s="31">
        <f t="shared" ref="E205:F205" si="17">E206+E207+E208</f>
        <v>0</v>
      </c>
      <c r="F205" s="31">
        <f t="shared" si="17"/>
        <v>48.9</v>
      </c>
      <c r="G205" s="66">
        <f t="shared" si="14"/>
        <v>36.5</v>
      </c>
      <c r="H205" s="31">
        <f t="shared" si="12"/>
        <v>394.35483870967744</v>
      </c>
      <c r="I205" s="31"/>
    </row>
    <row r="206" spans="1:9" ht="68.45" customHeight="1">
      <c r="A206" s="24" t="s">
        <v>605</v>
      </c>
      <c r="B206" s="55" t="s">
        <v>604</v>
      </c>
      <c r="C206" s="31">
        <v>7.1</v>
      </c>
      <c r="D206" s="31">
        <v>7.1</v>
      </c>
      <c r="E206" s="66">
        <f t="shared" si="13"/>
        <v>0</v>
      </c>
      <c r="F206" s="31">
        <v>17.899999999999999</v>
      </c>
      <c r="G206" s="66">
        <f t="shared" si="14"/>
        <v>10.799999999999999</v>
      </c>
      <c r="H206" s="31">
        <f t="shared" ref="H206:H271" si="18">F206/D206*100</f>
        <v>252.11267605633799</v>
      </c>
      <c r="I206" s="31"/>
    </row>
    <row r="207" spans="1:9" ht="65.25" customHeight="1">
      <c r="A207" s="24" t="s">
        <v>637</v>
      </c>
      <c r="B207" s="55" t="s">
        <v>636</v>
      </c>
      <c r="C207" s="31">
        <v>5.3</v>
      </c>
      <c r="D207" s="31">
        <v>5.3</v>
      </c>
      <c r="E207" s="66">
        <f t="shared" si="13"/>
        <v>0</v>
      </c>
      <c r="F207" s="31">
        <v>0</v>
      </c>
      <c r="G207" s="66">
        <f t="shared" si="14"/>
        <v>-5.3</v>
      </c>
      <c r="H207" s="31">
        <f t="shared" si="18"/>
        <v>0</v>
      </c>
      <c r="I207" s="31"/>
    </row>
    <row r="208" spans="1:9" ht="54.75" customHeight="1">
      <c r="A208" s="24" t="s">
        <v>682</v>
      </c>
      <c r="B208" s="55" t="s">
        <v>681</v>
      </c>
      <c r="C208" s="31">
        <v>0</v>
      </c>
      <c r="D208" s="31">
        <v>0</v>
      </c>
      <c r="E208" s="66">
        <f t="shared" si="13"/>
        <v>0</v>
      </c>
      <c r="F208" s="31">
        <v>31</v>
      </c>
      <c r="G208" s="66">
        <f t="shared" si="14"/>
        <v>31</v>
      </c>
      <c r="H208" s="31"/>
      <c r="I208" s="31"/>
    </row>
    <row r="209" spans="1:9" s="35" customFormat="1" ht="54.75" customHeight="1">
      <c r="A209" s="39" t="s">
        <v>519</v>
      </c>
      <c r="B209" s="60" t="s">
        <v>497</v>
      </c>
      <c r="C209" s="23">
        <f>C210</f>
        <v>153</v>
      </c>
      <c r="D209" s="23">
        <f>D210</f>
        <v>153</v>
      </c>
      <c r="E209" s="66">
        <f t="shared" si="13"/>
        <v>0</v>
      </c>
      <c r="F209" s="23">
        <f>F210</f>
        <v>384.4</v>
      </c>
      <c r="G209" s="66">
        <f t="shared" si="14"/>
        <v>231.39999999999998</v>
      </c>
      <c r="H209" s="23">
        <f t="shared" si="18"/>
        <v>251.24183006535947</v>
      </c>
      <c r="I209" s="23"/>
    </row>
    <row r="210" spans="1:9" s="67" customFormat="1" ht="65.25" customHeight="1">
      <c r="A210" s="37" t="s">
        <v>520</v>
      </c>
      <c r="B210" s="68" t="s">
        <v>498</v>
      </c>
      <c r="C210" s="31">
        <f>-C211+C212+C213+C214+C215+C216+C217</f>
        <v>153</v>
      </c>
      <c r="D210" s="31">
        <f>-D211+D212+D213+D214+D215+D216+D217</f>
        <v>153</v>
      </c>
      <c r="E210" s="31">
        <f t="shared" ref="E210" si="19">-E211+E212+E213+E214+E215+E216+E217</f>
        <v>0</v>
      </c>
      <c r="F210" s="31">
        <f>F211+F212+F213+F214+F215+F216+F217</f>
        <v>384.4</v>
      </c>
      <c r="G210" s="66">
        <f t="shared" si="14"/>
        <v>231.39999999999998</v>
      </c>
      <c r="H210" s="31">
        <f t="shared" si="18"/>
        <v>251.24183006535947</v>
      </c>
      <c r="I210" s="31" t="e">
        <f>#REF!+#REF!</f>
        <v>#REF!</v>
      </c>
    </row>
    <row r="211" spans="1:9" s="67" customFormat="1" ht="107.25" customHeight="1">
      <c r="A211" s="37" t="s">
        <v>684</v>
      </c>
      <c r="B211" s="68" t="s">
        <v>683</v>
      </c>
      <c r="C211" s="31">
        <v>0</v>
      </c>
      <c r="D211" s="31">
        <v>0</v>
      </c>
      <c r="E211" s="66">
        <f t="shared" si="13"/>
        <v>0</v>
      </c>
      <c r="F211" s="31">
        <v>8</v>
      </c>
      <c r="G211" s="66">
        <f t="shared" si="14"/>
        <v>8</v>
      </c>
      <c r="H211" s="31"/>
      <c r="I211" s="31"/>
    </row>
    <row r="212" spans="1:9" s="67" customFormat="1" ht="91.5" customHeight="1">
      <c r="A212" s="37" t="s">
        <v>610</v>
      </c>
      <c r="B212" s="68" t="s">
        <v>606</v>
      </c>
      <c r="C212" s="31">
        <v>34</v>
      </c>
      <c r="D212" s="31">
        <v>34</v>
      </c>
      <c r="E212" s="66">
        <f t="shared" si="13"/>
        <v>0</v>
      </c>
      <c r="F212" s="31">
        <v>25.1</v>
      </c>
      <c r="G212" s="66">
        <f t="shared" si="14"/>
        <v>-8.8999999999999986</v>
      </c>
      <c r="H212" s="31">
        <f t="shared" si="18"/>
        <v>73.82352941176471</v>
      </c>
      <c r="I212" s="31"/>
    </row>
    <row r="213" spans="1:9" s="67" customFormat="1" ht="89.25">
      <c r="A213" s="37" t="s">
        <v>764</v>
      </c>
      <c r="B213" s="68" t="s">
        <v>749</v>
      </c>
      <c r="C213" s="31">
        <v>0</v>
      </c>
      <c r="D213" s="31">
        <v>0</v>
      </c>
      <c r="E213" s="66">
        <f t="shared" si="13"/>
        <v>0</v>
      </c>
      <c r="F213" s="31">
        <v>15</v>
      </c>
      <c r="G213" s="66">
        <f t="shared" si="14"/>
        <v>15</v>
      </c>
      <c r="H213" s="31"/>
      <c r="I213" s="31"/>
    </row>
    <row r="214" spans="1:9" s="67" customFormat="1" ht="89.25">
      <c r="A214" s="37" t="s">
        <v>639</v>
      </c>
      <c r="B214" s="68" t="s">
        <v>638</v>
      </c>
      <c r="C214" s="31">
        <v>0.4</v>
      </c>
      <c r="D214" s="31">
        <v>0.4</v>
      </c>
      <c r="E214" s="66">
        <f t="shared" si="13"/>
        <v>0</v>
      </c>
      <c r="F214" s="31">
        <v>0</v>
      </c>
      <c r="G214" s="66">
        <f t="shared" si="14"/>
        <v>-0.4</v>
      </c>
      <c r="H214" s="31">
        <f t="shared" si="18"/>
        <v>0</v>
      </c>
      <c r="I214" s="31"/>
    </row>
    <row r="215" spans="1:9" s="67" customFormat="1" ht="117" customHeight="1">
      <c r="A215" s="37" t="s">
        <v>611</v>
      </c>
      <c r="B215" s="68" t="s">
        <v>607</v>
      </c>
      <c r="C215" s="31">
        <v>4.5</v>
      </c>
      <c r="D215" s="31">
        <v>4.5</v>
      </c>
      <c r="E215" s="66">
        <f t="shared" ref="E215:E292" si="20">D215-C215</f>
        <v>0</v>
      </c>
      <c r="F215" s="31">
        <v>50.9</v>
      </c>
      <c r="G215" s="66">
        <f t="shared" ref="G215:G292" si="21">F215-D215</f>
        <v>46.4</v>
      </c>
      <c r="H215" s="31">
        <f t="shared" si="18"/>
        <v>1131.1111111111111</v>
      </c>
      <c r="I215" s="31"/>
    </row>
    <row r="216" spans="1:9" s="67" customFormat="1" ht="63.75">
      <c r="A216" s="37" t="s">
        <v>612</v>
      </c>
      <c r="B216" s="68" t="s">
        <v>608</v>
      </c>
      <c r="C216" s="31">
        <v>101.8</v>
      </c>
      <c r="D216" s="31">
        <v>101.8</v>
      </c>
      <c r="E216" s="66">
        <f t="shared" si="20"/>
        <v>0</v>
      </c>
      <c r="F216" s="31">
        <v>259.5</v>
      </c>
      <c r="G216" s="66">
        <f t="shared" si="21"/>
        <v>157.69999999999999</v>
      </c>
      <c r="H216" s="31">
        <f t="shared" si="18"/>
        <v>254.91159135559923</v>
      </c>
      <c r="I216" s="31"/>
    </row>
    <row r="217" spans="1:9" s="67" customFormat="1" ht="66" customHeight="1">
      <c r="A217" s="37" t="s">
        <v>613</v>
      </c>
      <c r="B217" s="68" t="s">
        <v>609</v>
      </c>
      <c r="C217" s="31">
        <v>12.3</v>
      </c>
      <c r="D217" s="31">
        <v>12.3</v>
      </c>
      <c r="E217" s="66">
        <f t="shared" si="20"/>
        <v>0</v>
      </c>
      <c r="F217" s="31">
        <v>25.9</v>
      </c>
      <c r="G217" s="66">
        <f t="shared" si="21"/>
        <v>13.599999999999998</v>
      </c>
      <c r="H217" s="31">
        <f t="shared" si="18"/>
        <v>210.5691056910569</v>
      </c>
      <c r="I217" s="31"/>
    </row>
    <row r="218" spans="1:9" s="35" customFormat="1" ht="40.5" customHeight="1">
      <c r="A218" s="39" t="s">
        <v>521</v>
      </c>
      <c r="B218" s="60" t="s">
        <v>499</v>
      </c>
      <c r="C218" s="23">
        <f>C219+C223</f>
        <v>42.5</v>
      </c>
      <c r="D218" s="23">
        <f>D219+D223</f>
        <v>42.5</v>
      </c>
      <c r="E218" s="66">
        <f t="shared" si="20"/>
        <v>0</v>
      </c>
      <c r="F218" s="23">
        <f>F219+F223</f>
        <v>158.10000000000002</v>
      </c>
      <c r="G218" s="66">
        <f t="shared" si="21"/>
        <v>115.60000000000002</v>
      </c>
      <c r="H218" s="23">
        <f t="shared" si="18"/>
        <v>372.00000000000006</v>
      </c>
      <c r="I218" s="23" t="e">
        <f>I219+#REF!+I224+I225+I236+#REF!</f>
        <v>#REF!</v>
      </c>
    </row>
    <row r="219" spans="1:9" ht="54" customHeight="1">
      <c r="A219" s="24" t="s">
        <v>534</v>
      </c>
      <c r="B219" s="62" t="s">
        <v>500</v>
      </c>
      <c r="C219" s="31">
        <f>C220+C222</f>
        <v>2.5</v>
      </c>
      <c r="D219" s="31">
        <f>D220+D222</f>
        <v>2.5</v>
      </c>
      <c r="E219" s="66">
        <f t="shared" si="20"/>
        <v>0</v>
      </c>
      <c r="F219" s="31">
        <f>F220+F222+F221</f>
        <v>11.8</v>
      </c>
      <c r="G219" s="66">
        <f t="shared" si="21"/>
        <v>9.3000000000000007</v>
      </c>
      <c r="H219" s="31">
        <f t="shared" si="18"/>
        <v>472.00000000000006</v>
      </c>
      <c r="I219" s="31"/>
    </row>
    <row r="220" spans="1:9" ht="66" customHeight="1">
      <c r="A220" s="24" t="s">
        <v>615</v>
      </c>
      <c r="B220" s="62" t="s">
        <v>614</v>
      </c>
      <c r="C220" s="31">
        <v>0.6</v>
      </c>
      <c r="D220" s="31">
        <v>0.6</v>
      </c>
      <c r="E220" s="66">
        <f t="shared" si="20"/>
        <v>0</v>
      </c>
      <c r="F220" s="31">
        <v>0.4</v>
      </c>
      <c r="G220" s="66">
        <f t="shared" si="21"/>
        <v>-0.19999999999999996</v>
      </c>
      <c r="H220" s="31">
        <f t="shared" si="18"/>
        <v>66.666666666666671</v>
      </c>
      <c r="I220" s="31"/>
    </row>
    <row r="221" spans="1:9" ht="77.45" customHeight="1">
      <c r="A221" s="24" t="s">
        <v>765</v>
      </c>
      <c r="B221" s="62" t="s">
        <v>750</v>
      </c>
      <c r="C221" s="31">
        <v>0</v>
      </c>
      <c r="D221" s="31">
        <v>0</v>
      </c>
      <c r="E221" s="66">
        <f t="shared" si="20"/>
        <v>0</v>
      </c>
      <c r="F221" s="31">
        <v>1.3</v>
      </c>
      <c r="G221" s="66">
        <f t="shared" si="21"/>
        <v>1.3</v>
      </c>
      <c r="H221" s="31"/>
      <c r="I221" s="31"/>
    </row>
    <row r="222" spans="1:9" ht="53.25" customHeight="1">
      <c r="A222" s="24" t="s">
        <v>641</v>
      </c>
      <c r="B222" s="62" t="s">
        <v>640</v>
      </c>
      <c r="C222" s="31">
        <v>1.9</v>
      </c>
      <c r="D222" s="31">
        <v>1.9</v>
      </c>
      <c r="E222" s="66">
        <f t="shared" si="20"/>
        <v>0</v>
      </c>
      <c r="F222" s="31">
        <v>10.1</v>
      </c>
      <c r="G222" s="66">
        <f t="shared" si="21"/>
        <v>8.1999999999999993</v>
      </c>
      <c r="H222" s="31">
        <f t="shared" si="18"/>
        <v>531.57894736842104</v>
      </c>
      <c r="I222" s="31"/>
    </row>
    <row r="223" spans="1:9" ht="40.5" customHeight="1">
      <c r="A223" s="24" t="s">
        <v>547</v>
      </c>
      <c r="B223" s="62" t="s">
        <v>546</v>
      </c>
      <c r="C223" s="31">
        <v>40</v>
      </c>
      <c r="D223" s="31">
        <v>40</v>
      </c>
      <c r="E223" s="66">
        <f t="shared" si="20"/>
        <v>0</v>
      </c>
      <c r="F223" s="31">
        <v>146.30000000000001</v>
      </c>
      <c r="G223" s="66">
        <f t="shared" si="21"/>
        <v>106.30000000000001</v>
      </c>
      <c r="H223" s="31">
        <f t="shared" si="18"/>
        <v>365.75</v>
      </c>
      <c r="I223" s="31"/>
    </row>
    <row r="224" spans="1:9" ht="42.6" customHeight="1">
      <c r="A224" s="39" t="s">
        <v>522</v>
      </c>
      <c r="B224" s="60" t="s">
        <v>501</v>
      </c>
      <c r="C224" s="23">
        <f>C225+C229</f>
        <v>105</v>
      </c>
      <c r="D224" s="23">
        <f>D225+D229</f>
        <v>105</v>
      </c>
      <c r="E224" s="66">
        <f t="shared" si="20"/>
        <v>0</v>
      </c>
      <c r="F224" s="23">
        <f>F225+F229</f>
        <v>201.3</v>
      </c>
      <c r="G224" s="66">
        <f t="shared" si="21"/>
        <v>96.300000000000011</v>
      </c>
      <c r="H224" s="31">
        <f t="shared" si="18"/>
        <v>191.71428571428572</v>
      </c>
      <c r="I224" s="23"/>
    </row>
    <row r="225" spans="1:9" ht="52.5" customHeight="1">
      <c r="A225" s="24" t="s">
        <v>535</v>
      </c>
      <c r="B225" s="62" t="s">
        <v>502</v>
      </c>
      <c r="C225" s="31">
        <f>C226+C227</f>
        <v>88</v>
      </c>
      <c r="D225" s="31">
        <f>D226+D227</f>
        <v>88</v>
      </c>
      <c r="E225" s="66">
        <f t="shared" si="20"/>
        <v>0</v>
      </c>
      <c r="F225" s="31">
        <f>F226+F227+F228</f>
        <v>151.30000000000001</v>
      </c>
      <c r="G225" s="66">
        <f t="shared" si="21"/>
        <v>63.300000000000011</v>
      </c>
      <c r="H225" s="31">
        <f t="shared" si="18"/>
        <v>171.93181818181819</v>
      </c>
      <c r="I225" s="31" t="e">
        <f>#REF!</f>
        <v>#REF!</v>
      </c>
    </row>
    <row r="226" spans="1:9" ht="78" customHeight="1">
      <c r="A226" s="74" t="s">
        <v>643</v>
      </c>
      <c r="B226" s="73" t="s">
        <v>642</v>
      </c>
      <c r="C226" s="31">
        <v>82.5</v>
      </c>
      <c r="D226" s="31">
        <v>82.5</v>
      </c>
      <c r="E226" s="66">
        <f t="shared" si="20"/>
        <v>0</v>
      </c>
      <c r="F226" s="31">
        <v>30</v>
      </c>
      <c r="G226" s="66">
        <f t="shared" si="21"/>
        <v>-52.5</v>
      </c>
      <c r="H226" s="31">
        <f t="shared" si="18"/>
        <v>36.363636363636367</v>
      </c>
      <c r="I226" s="31"/>
    </row>
    <row r="227" spans="1:9" ht="78" customHeight="1">
      <c r="A227" s="74" t="s">
        <v>645</v>
      </c>
      <c r="B227" s="73" t="s">
        <v>644</v>
      </c>
      <c r="C227" s="31">
        <v>5.5</v>
      </c>
      <c r="D227" s="31">
        <v>5.5</v>
      </c>
      <c r="E227" s="66">
        <f t="shared" si="20"/>
        <v>0</v>
      </c>
      <c r="F227" s="31">
        <v>1.3</v>
      </c>
      <c r="G227" s="66">
        <f t="shared" si="21"/>
        <v>-4.2</v>
      </c>
      <c r="H227" s="31">
        <f t="shared" si="18"/>
        <v>23.636363636363637</v>
      </c>
      <c r="I227" s="31"/>
    </row>
    <row r="228" spans="1:9" ht="68.25" customHeight="1">
      <c r="A228" s="74" t="s">
        <v>761</v>
      </c>
      <c r="B228" s="73" t="s">
        <v>723</v>
      </c>
      <c r="C228" s="31">
        <v>0</v>
      </c>
      <c r="D228" s="31">
        <v>0</v>
      </c>
      <c r="E228" s="66">
        <f t="shared" si="20"/>
        <v>0</v>
      </c>
      <c r="F228" s="31">
        <v>120</v>
      </c>
      <c r="G228" s="66">
        <f t="shared" si="21"/>
        <v>120</v>
      </c>
      <c r="H228" s="31"/>
      <c r="I228" s="31"/>
    </row>
    <row r="229" spans="1:9" ht="52.5" customHeight="1">
      <c r="A229" s="24" t="s">
        <v>587</v>
      </c>
      <c r="B229" s="62" t="s">
        <v>586</v>
      </c>
      <c r="C229" s="31">
        <v>17</v>
      </c>
      <c r="D229" s="31">
        <v>17</v>
      </c>
      <c r="E229" s="66">
        <f t="shared" si="20"/>
        <v>0</v>
      </c>
      <c r="F229" s="31">
        <v>50</v>
      </c>
      <c r="G229" s="66">
        <f t="shared" si="21"/>
        <v>33</v>
      </c>
      <c r="H229" s="31">
        <f t="shared" si="18"/>
        <v>294.11764705882354</v>
      </c>
      <c r="I229" s="31"/>
    </row>
    <row r="230" spans="1:9" ht="52.5" customHeight="1">
      <c r="A230" s="24" t="s">
        <v>762</v>
      </c>
      <c r="B230" s="62" t="s">
        <v>724</v>
      </c>
      <c r="C230" s="31">
        <v>0</v>
      </c>
      <c r="D230" s="31">
        <v>0</v>
      </c>
      <c r="E230" s="66">
        <f t="shared" si="20"/>
        <v>0</v>
      </c>
      <c r="F230" s="31">
        <v>0.8</v>
      </c>
      <c r="G230" s="66">
        <f t="shared" si="21"/>
        <v>0.8</v>
      </c>
      <c r="H230" s="31"/>
      <c r="I230" s="31"/>
    </row>
    <row r="231" spans="1:9" ht="53.25" customHeight="1">
      <c r="A231" s="24" t="s">
        <v>763</v>
      </c>
      <c r="B231" s="62" t="s">
        <v>725</v>
      </c>
      <c r="C231" s="31">
        <v>0</v>
      </c>
      <c r="D231" s="31">
        <v>0</v>
      </c>
      <c r="E231" s="66">
        <f t="shared" si="20"/>
        <v>0</v>
      </c>
      <c r="F231" s="31">
        <v>0.8</v>
      </c>
      <c r="G231" s="66">
        <f t="shared" si="21"/>
        <v>0.8</v>
      </c>
      <c r="H231" s="31"/>
      <c r="I231" s="31"/>
    </row>
    <row r="232" spans="1:9" ht="39.75" customHeight="1">
      <c r="A232" s="24" t="s">
        <v>665</v>
      </c>
      <c r="B232" s="62" t="s">
        <v>664</v>
      </c>
      <c r="C232" s="31">
        <f>C233</f>
        <v>4.0999999999999996</v>
      </c>
      <c r="D232" s="31">
        <f>D233</f>
        <v>4.0999999999999996</v>
      </c>
      <c r="E232" s="66">
        <f t="shared" si="20"/>
        <v>0</v>
      </c>
      <c r="F232" s="31">
        <f>F233</f>
        <v>0</v>
      </c>
      <c r="G232" s="66">
        <f t="shared" si="21"/>
        <v>-4.0999999999999996</v>
      </c>
      <c r="H232" s="31">
        <f t="shared" si="18"/>
        <v>0</v>
      </c>
      <c r="I232" s="31"/>
    </row>
    <row r="233" spans="1:9" ht="66" customHeight="1">
      <c r="A233" s="24" t="s">
        <v>680</v>
      </c>
      <c r="B233" s="62" t="s">
        <v>646</v>
      </c>
      <c r="C233" s="31">
        <v>4.0999999999999996</v>
      </c>
      <c r="D233" s="31">
        <v>4.0999999999999996</v>
      </c>
      <c r="E233" s="66"/>
      <c r="F233" s="31">
        <v>0</v>
      </c>
      <c r="G233" s="66">
        <f t="shared" si="21"/>
        <v>-4.0999999999999996</v>
      </c>
      <c r="H233" s="31">
        <f t="shared" si="18"/>
        <v>0</v>
      </c>
      <c r="I233" s="31"/>
    </row>
    <row r="234" spans="1:9" ht="39" customHeight="1">
      <c r="A234" s="39" t="s">
        <v>580</v>
      </c>
      <c r="B234" s="60" t="s">
        <v>578</v>
      </c>
      <c r="C234" s="23">
        <f>C235</f>
        <v>1</v>
      </c>
      <c r="D234" s="23">
        <f>D235</f>
        <v>1</v>
      </c>
      <c r="E234" s="66">
        <f t="shared" si="20"/>
        <v>0</v>
      </c>
      <c r="F234" s="23">
        <f>F235</f>
        <v>0</v>
      </c>
      <c r="G234" s="66">
        <f t="shared" si="21"/>
        <v>-1</v>
      </c>
      <c r="H234" s="23">
        <f t="shared" si="18"/>
        <v>0</v>
      </c>
      <c r="I234" s="23"/>
    </row>
    <row r="235" spans="1:9" ht="40.5" customHeight="1">
      <c r="A235" s="24" t="s">
        <v>581</v>
      </c>
      <c r="B235" s="62" t="s">
        <v>579</v>
      </c>
      <c r="C235" s="31">
        <v>1</v>
      </c>
      <c r="D235" s="31">
        <v>1</v>
      </c>
      <c r="E235" s="66">
        <f t="shared" si="20"/>
        <v>0</v>
      </c>
      <c r="F235" s="31">
        <v>0</v>
      </c>
      <c r="G235" s="66">
        <f t="shared" si="21"/>
        <v>-1</v>
      </c>
      <c r="H235" s="31">
        <f t="shared" si="18"/>
        <v>0</v>
      </c>
      <c r="I235" s="31"/>
    </row>
    <row r="236" spans="1:9" ht="51">
      <c r="A236" s="39" t="s">
        <v>536</v>
      </c>
      <c r="B236" s="60" t="s">
        <v>503</v>
      </c>
      <c r="C236" s="23">
        <f>C237</f>
        <v>0</v>
      </c>
      <c r="D236" s="23">
        <f t="shared" ref="D236:F236" si="22">D237</f>
        <v>0</v>
      </c>
      <c r="E236" s="66">
        <f t="shared" si="20"/>
        <v>0</v>
      </c>
      <c r="F236" s="23">
        <f t="shared" si="22"/>
        <v>179.5</v>
      </c>
      <c r="G236" s="66">
        <f t="shared" si="21"/>
        <v>179.5</v>
      </c>
      <c r="H236" s="23"/>
      <c r="I236" s="23" t="e">
        <f>#REF!</f>
        <v>#REF!</v>
      </c>
    </row>
    <row r="237" spans="1:9" s="35" customFormat="1" ht="63.75">
      <c r="A237" s="24" t="s">
        <v>523</v>
      </c>
      <c r="B237" s="62" t="s">
        <v>504</v>
      </c>
      <c r="C237" s="31">
        <v>0</v>
      </c>
      <c r="D237" s="31">
        <f>D239+D240</f>
        <v>0</v>
      </c>
      <c r="E237" s="66">
        <f t="shared" si="20"/>
        <v>0</v>
      </c>
      <c r="F237" s="31">
        <f>F239+F240</f>
        <v>179.5</v>
      </c>
      <c r="G237" s="66">
        <f t="shared" si="21"/>
        <v>179.5</v>
      </c>
      <c r="H237" s="31"/>
      <c r="I237" s="31">
        <v>0</v>
      </c>
    </row>
    <row r="238" spans="1:9" s="35" customFormat="1" ht="76.5" hidden="1">
      <c r="A238" s="24" t="s">
        <v>649</v>
      </c>
      <c r="B238" s="62" t="s">
        <v>647</v>
      </c>
      <c r="C238" s="31"/>
      <c r="D238" s="31"/>
      <c r="E238" s="66">
        <f t="shared" si="20"/>
        <v>0</v>
      </c>
      <c r="F238" s="31">
        <v>0</v>
      </c>
      <c r="G238" s="66">
        <f t="shared" si="21"/>
        <v>0</v>
      </c>
      <c r="H238" s="31" t="e">
        <f t="shared" si="18"/>
        <v>#DIV/0!</v>
      </c>
      <c r="I238" s="31"/>
    </row>
    <row r="239" spans="1:9" s="35" customFormat="1" ht="76.5" hidden="1">
      <c r="A239" s="24" t="s">
        <v>686</v>
      </c>
      <c r="B239" s="62" t="s">
        <v>685</v>
      </c>
      <c r="C239" s="31"/>
      <c r="D239" s="31"/>
      <c r="E239" s="66"/>
      <c r="F239" s="31"/>
      <c r="G239" s="66"/>
      <c r="H239" s="31" t="e">
        <f t="shared" si="18"/>
        <v>#DIV/0!</v>
      </c>
      <c r="I239" s="31"/>
    </row>
    <row r="240" spans="1:9" s="35" customFormat="1" ht="38.25">
      <c r="A240" s="24" t="s">
        <v>650</v>
      </c>
      <c r="B240" s="62" t="s">
        <v>648</v>
      </c>
      <c r="C240" s="31">
        <v>0</v>
      </c>
      <c r="D240" s="31">
        <v>0</v>
      </c>
      <c r="E240" s="66">
        <f t="shared" si="20"/>
        <v>0</v>
      </c>
      <c r="F240" s="31">
        <v>179.5</v>
      </c>
      <c r="G240" s="66">
        <f t="shared" si="21"/>
        <v>179.5</v>
      </c>
      <c r="H240" s="31"/>
      <c r="I240" s="31"/>
    </row>
    <row r="241" spans="1:9" s="35" customFormat="1" ht="39.75" customHeight="1">
      <c r="A241" s="39" t="s">
        <v>584</v>
      </c>
      <c r="B241" s="60" t="s">
        <v>582</v>
      </c>
      <c r="C241" s="23">
        <f>C242</f>
        <v>4.0999999999999996</v>
      </c>
      <c r="D241" s="23">
        <f>D242</f>
        <v>4.0999999999999996</v>
      </c>
      <c r="E241" s="66">
        <f t="shared" si="20"/>
        <v>0</v>
      </c>
      <c r="F241" s="23">
        <f>F242</f>
        <v>13.1</v>
      </c>
      <c r="G241" s="66">
        <f t="shared" si="21"/>
        <v>9</v>
      </c>
      <c r="H241" s="23">
        <f t="shared" si="18"/>
        <v>319.51219512195121</v>
      </c>
      <c r="I241" s="23"/>
    </row>
    <row r="242" spans="1:9" s="35" customFormat="1" ht="65.25" customHeight="1">
      <c r="A242" s="24" t="s">
        <v>617</v>
      </c>
      <c r="B242" s="62" t="s">
        <v>616</v>
      </c>
      <c r="C242" s="31">
        <f>C243+C244+C245+C246</f>
        <v>4.0999999999999996</v>
      </c>
      <c r="D242" s="31">
        <f>D243+D244+D245+D246</f>
        <v>4.0999999999999996</v>
      </c>
      <c r="E242" s="66">
        <f t="shared" si="20"/>
        <v>0</v>
      </c>
      <c r="F242" s="31">
        <f>F243+F244+F245+F246</f>
        <v>13.1</v>
      </c>
      <c r="G242" s="66">
        <f t="shared" si="21"/>
        <v>9</v>
      </c>
      <c r="H242" s="31">
        <f t="shared" si="18"/>
        <v>319.51219512195121</v>
      </c>
      <c r="I242" s="23"/>
    </row>
    <row r="243" spans="1:9" s="35" customFormat="1" ht="78.75" customHeight="1">
      <c r="A243" s="24" t="s">
        <v>652</v>
      </c>
      <c r="B243" s="62" t="s">
        <v>651</v>
      </c>
      <c r="C243" s="31">
        <v>0.4</v>
      </c>
      <c r="D243" s="31">
        <v>0.4</v>
      </c>
      <c r="E243" s="66">
        <f t="shared" si="20"/>
        <v>0</v>
      </c>
      <c r="F243" s="31">
        <v>1.1000000000000001</v>
      </c>
      <c r="G243" s="66">
        <f t="shared" si="21"/>
        <v>0.70000000000000007</v>
      </c>
      <c r="H243" s="31">
        <f t="shared" si="18"/>
        <v>275</v>
      </c>
      <c r="I243" s="23"/>
    </row>
    <row r="244" spans="1:9" s="35" customFormat="1" ht="91.5" customHeight="1">
      <c r="A244" s="24" t="s">
        <v>654</v>
      </c>
      <c r="B244" s="62" t="s">
        <v>653</v>
      </c>
      <c r="C244" s="31">
        <v>1.2</v>
      </c>
      <c r="D244" s="31">
        <v>1.2</v>
      </c>
      <c r="E244" s="76">
        <f t="shared" si="20"/>
        <v>0</v>
      </c>
      <c r="F244" s="31">
        <v>4.9000000000000004</v>
      </c>
      <c r="G244" s="66">
        <f t="shared" si="21"/>
        <v>3.7</v>
      </c>
      <c r="H244" s="31">
        <f t="shared" si="18"/>
        <v>408.33333333333337</v>
      </c>
      <c r="I244" s="23"/>
    </row>
    <row r="245" spans="1:9" s="35" customFormat="1" ht="127.5" hidden="1">
      <c r="A245" s="24" t="s">
        <v>679</v>
      </c>
      <c r="B245" s="62" t="s">
        <v>655</v>
      </c>
      <c r="C245" s="23"/>
      <c r="D245" s="23"/>
      <c r="E245" s="66">
        <f t="shared" si="20"/>
        <v>0</v>
      </c>
      <c r="F245" s="31">
        <v>0</v>
      </c>
      <c r="G245" s="66">
        <f t="shared" si="21"/>
        <v>0</v>
      </c>
      <c r="H245" s="31" t="e">
        <f t="shared" si="18"/>
        <v>#DIV/0!</v>
      </c>
      <c r="I245" s="23"/>
    </row>
    <row r="246" spans="1:9" s="35" customFormat="1" ht="79.5" customHeight="1">
      <c r="A246" s="24" t="s">
        <v>585</v>
      </c>
      <c r="B246" s="62" t="s">
        <v>583</v>
      </c>
      <c r="C246" s="31">
        <v>2.5</v>
      </c>
      <c r="D246" s="31">
        <v>2.5</v>
      </c>
      <c r="E246" s="66">
        <f t="shared" si="20"/>
        <v>0</v>
      </c>
      <c r="F246" s="31">
        <v>7.1</v>
      </c>
      <c r="G246" s="66">
        <f t="shared" si="21"/>
        <v>4.5999999999999996</v>
      </c>
      <c r="H246" s="31">
        <f t="shared" si="18"/>
        <v>284</v>
      </c>
      <c r="I246" s="31"/>
    </row>
    <row r="247" spans="1:9" s="35" customFormat="1" ht="38.25" hidden="1">
      <c r="A247" s="24" t="s">
        <v>689</v>
      </c>
      <c r="B247" s="62" t="s">
        <v>687</v>
      </c>
      <c r="C247" s="31">
        <v>0</v>
      </c>
      <c r="D247" s="31">
        <f>D248</f>
        <v>0</v>
      </c>
      <c r="E247" s="66"/>
      <c r="F247" s="31">
        <f>F248</f>
        <v>0</v>
      </c>
      <c r="G247" s="66"/>
      <c r="H247" s="31" t="e">
        <f t="shared" si="18"/>
        <v>#DIV/0!</v>
      </c>
      <c r="I247" s="31"/>
    </row>
    <row r="248" spans="1:9" s="35" customFormat="1" ht="51" hidden="1">
      <c r="A248" s="24" t="s">
        <v>690</v>
      </c>
      <c r="B248" s="62" t="s">
        <v>688</v>
      </c>
      <c r="C248" s="31">
        <v>0</v>
      </c>
      <c r="D248" s="31"/>
      <c r="E248" s="66"/>
      <c r="F248" s="31"/>
      <c r="G248" s="66"/>
      <c r="H248" s="31" t="e">
        <f t="shared" si="18"/>
        <v>#DIV/0!</v>
      </c>
      <c r="I248" s="31"/>
    </row>
    <row r="249" spans="1:9" s="35" customFormat="1" ht="40.5" customHeight="1">
      <c r="A249" s="24" t="s">
        <v>678</v>
      </c>
      <c r="B249" s="62" t="s">
        <v>656</v>
      </c>
      <c r="C249" s="31">
        <f>C250</f>
        <v>14.9</v>
      </c>
      <c r="D249" s="31">
        <f>D250</f>
        <v>14.9</v>
      </c>
      <c r="E249" s="66">
        <f t="shared" si="20"/>
        <v>0</v>
      </c>
      <c r="F249" s="31">
        <f>F250</f>
        <v>1.9</v>
      </c>
      <c r="G249" s="66">
        <f t="shared" si="21"/>
        <v>-13</v>
      </c>
      <c r="H249" s="31">
        <f t="shared" si="18"/>
        <v>12.751677852348992</v>
      </c>
      <c r="I249" s="31"/>
    </row>
    <row r="250" spans="1:9" s="35" customFormat="1" ht="53.25" customHeight="1">
      <c r="A250" s="24" t="s">
        <v>677</v>
      </c>
      <c r="B250" s="62" t="s">
        <v>657</v>
      </c>
      <c r="C250" s="31">
        <f>SUM(C251:C253)</f>
        <v>14.9</v>
      </c>
      <c r="D250" s="31">
        <f>SUM(D251:D253)</f>
        <v>14.9</v>
      </c>
      <c r="E250" s="66">
        <f t="shared" si="20"/>
        <v>0</v>
      </c>
      <c r="F250" s="31">
        <f>SUM(F251:F253)</f>
        <v>1.9</v>
      </c>
      <c r="G250" s="66">
        <f t="shared" si="21"/>
        <v>-13</v>
      </c>
      <c r="H250" s="31">
        <f t="shared" si="18"/>
        <v>12.751677852348992</v>
      </c>
      <c r="I250" s="31"/>
    </row>
    <row r="251" spans="1:9" s="35" customFormat="1" ht="78.75" customHeight="1">
      <c r="A251" s="24" t="s">
        <v>676</v>
      </c>
      <c r="B251" s="62" t="s">
        <v>658</v>
      </c>
      <c r="C251" s="31">
        <v>1.1000000000000001</v>
      </c>
      <c r="D251" s="31">
        <v>1.1000000000000001</v>
      </c>
      <c r="E251" s="66">
        <f t="shared" si="20"/>
        <v>0</v>
      </c>
      <c r="F251" s="31">
        <v>0</v>
      </c>
      <c r="G251" s="66">
        <f t="shared" si="21"/>
        <v>-1.1000000000000001</v>
      </c>
      <c r="H251" s="31">
        <f t="shared" si="18"/>
        <v>0</v>
      </c>
      <c r="I251" s="31"/>
    </row>
    <row r="252" spans="1:9" s="35" customFormat="1" ht="90.75" customHeight="1">
      <c r="A252" s="24" t="s">
        <v>675</v>
      </c>
      <c r="B252" s="62" t="s">
        <v>659</v>
      </c>
      <c r="C252" s="31">
        <v>13.8</v>
      </c>
      <c r="D252" s="31">
        <v>13.8</v>
      </c>
      <c r="E252" s="66">
        <f t="shared" si="20"/>
        <v>0</v>
      </c>
      <c r="F252" s="31">
        <v>1</v>
      </c>
      <c r="G252" s="66">
        <f t="shared" si="21"/>
        <v>-12.8</v>
      </c>
      <c r="H252" s="31">
        <f t="shared" si="18"/>
        <v>7.2463768115942031</v>
      </c>
      <c r="I252" s="31"/>
    </row>
    <row r="253" spans="1:9" s="35" customFormat="1" ht="38.25">
      <c r="A253" s="24" t="s">
        <v>692</v>
      </c>
      <c r="B253" s="62" t="s">
        <v>691</v>
      </c>
      <c r="C253" s="31">
        <v>0</v>
      </c>
      <c r="D253" s="31">
        <v>0</v>
      </c>
      <c r="E253" s="66">
        <f t="shared" si="20"/>
        <v>0</v>
      </c>
      <c r="F253" s="31">
        <v>0.9</v>
      </c>
      <c r="G253" s="66">
        <f t="shared" si="21"/>
        <v>0.9</v>
      </c>
      <c r="H253" s="31"/>
      <c r="I253" s="31"/>
    </row>
    <row r="254" spans="1:9" s="35" customFormat="1" ht="63.75" hidden="1">
      <c r="A254" s="39" t="s">
        <v>524</v>
      </c>
      <c r="B254" s="60" t="s">
        <v>505</v>
      </c>
      <c r="C254" s="23">
        <f>C255</f>
        <v>0</v>
      </c>
      <c r="D254" s="23">
        <f>D255</f>
        <v>0</v>
      </c>
      <c r="E254" s="66">
        <f t="shared" si="20"/>
        <v>0</v>
      </c>
      <c r="F254" s="23">
        <f>F255</f>
        <v>0</v>
      </c>
      <c r="G254" s="66">
        <f t="shared" si="21"/>
        <v>0</v>
      </c>
      <c r="H254" s="23" t="e">
        <f t="shared" si="18"/>
        <v>#DIV/0!</v>
      </c>
      <c r="I254" s="23">
        <f>I256</f>
        <v>0</v>
      </c>
    </row>
    <row r="255" spans="1:9" s="32" customFormat="1" ht="76.5" hidden="1">
      <c r="A255" s="24" t="s">
        <v>537</v>
      </c>
      <c r="B255" s="62" t="s">
        <v>506</v>
      </c>
      <c r="C255" s="31">
        <v>0</v>
      </c>
      <c r="D255" s="31">
        <v>0</v>
      </c>
      <c r="E255" s="66">
        <f t="shared" si="20"/>
        <v>0</v>
      </c>
      <c r="F255" s="31">
        <v>0</v>
      </c>
      <c r="G255" s="66">
        <f t="shared" si="21"/>
        <v>0</v>
      </c>
      <c r="H255" s="31" t="e">
        <f t="shared" si="18"/>
        <v>#DIV/0!</v>
      </c>
      <c r="I255" s="31" t="e">
        <f>#REF!</f>
        <v>#REF!</v>
      </c>
    </row>
    <row r="256" spans="1:9" s="32" customFormat="1" ht="38.25">
      <c r="A256" s="39" t="s">
        <v>525</v>
      </c>
      <c r="B256" s="60" t="s">
        <v>507</v>
      </c>
      <c r="C256" s="23">
        <f>C257</f>
        <v>233.1</v>
      </c>
      <c r="D256" s="23">
        <f>D257+D264</f>
        <v>233.1</v>
      </c>
      <c r="E256" s="66">
        <f t="shared" si="20"/>
        <v>0</v>
      </c>
      <c r="F256" s="23">
        <f>F257+F264</f>
        <v>73.2</v>
      </c>
      <c r="G256" s="66">
        <f t="shared" si="21"/>
        <v>-159.89999999999998</v>
      </c>
      <c r="H256" s="23">
        <f t="shared" si="18"/>
        <v>31.402831402831406</v>
      </c>
      <c r="I256" s="23"/>
    </row>
    <row r="257" spans="1:9" s="35" customFormat="1" ht="51.75" customHeight="1">
      <c r="A257" s="24" t="s">
        <v>526</v>
      </c>
      <c r="B257" s="62" t="s">
        <v>508</v>
      </c>
      <c r="C257" s="31">
        <f>SUM(C258:C263)</f>
        <v>233.1</v>
      </c>
      <c r="D257" s="31">
        <f>SUM(D258:D263)</f>
        <v>233.1</v>
      </c>
      <c r="E257" s="66">
        <f t="shared" si="20"/>
        <v>0</v>
      </c>
      <c r="F257" s="31">
        <f>F258+F260+F259+F262+F263+F261</f>
        <v>55</v>
      </c>
      <c r="G257" s="66">
        <f t="shared" si="21"/>
        <v>-178.1</v>
      </c>
      <c r="H257" s="31">
        <f t="shared" si="18"/>
        <v>23.595023595023594</v>
      </c>
      <c r="I257" s="31">
        <f>I265</f>
        <v>0</v>
      </c>
    </row>
    <row r="258" spans="1:9" s="35" customFormat="1" ht="114.75">
      <c r="A258" s="24" t="s">
        <v>620</v>
      </c>
      <c r="B258" s="62" t="s">
        <v>618</v>
      </c>
      <c r="C258" s="31">
        <v>192.5</v>
      </c>
      <c r="D258" s="31">
        <v>192.5</v>
      </c>
      <c r="E258" s="66">
        <f t="shared" si="20"/>
        <v>0</v>
      </c>
      <c r="F258" s="31">
        <v>17</v>
      </c>
      <c r="G258" s="66">
        <f t="shared" si="21"/>
        <v>-175.5</v>
      </c>
      <c r="H258" s="31">
        <f t="shared" si="18"/>
        <v>8.8311688311688314</v>
      </c>
      <c r="I258" s="31"/>
    </row>
    <row r="259" spans="1:9" s="35" customFormat="1" ht="64.5" customHeight="1">
      <c r="A259" s="24" t="s">
        <v>674</v>
      </c>
      <c r="B259" s="62" t="s">
        <v>660</v>
      </c>
      <c r="C259" s="31">
        <v>9.6999999999999993</v>
      </c>
      <c r="D259" s="31">
        <v>9.6999999999999993</v>
      </c>
      <c r="E259" s="66">
        <f t="shared" si="20"/>
        <v>0</v>
      </c>
      <c r="F259" s="31">
        <v>21</v>
      </c>
      <c r="G259" s="66">
        <f t="shared" si="21"/>
        <v>11.3</v>
      </c>
      <c r="H259" s="31">
        <f t="shared" si="18"/>
        <v>216.49484536082477</v>
      </c>
      <c r="I259" s="31"/>
    </row>
    <row r="260" spans="1:9" s="35" customFormat="1" ht="66.75" customHeight="1">
      <c r="A260" s="24" t="s">
        <v>621</v>
      </c>
      <c r="B260" s="62" t="s">
        <v>619</v>
      </c>
      <c r="C260" s="31">
        <v>8.5</v>
      </c>
      <c r="D260" s="31">
        <v>8.5</v>
      </c>
      <c r="E260" s="66">
        <f t="shared" si="20"/>
        <v>0</v>
      </c>
      <c r="F260" s="31">
        <v>3.5</v>
      </c>
      <c r="G260" s="66">
        <f t="shared" si="21"/>
        <v>-5</v>
      </c>
      <c r="H260" s="31">
        <f t="shared" si="18"/>
        <v>41.17647058823529</v>
      </c>
      <c r="I260" s="31"/>
    </row>
    <row r="261" spans="1:9" s="35" customFormat="1" ht="90" customHeight="1">
      <c r="A261" s="24" t="s">
        <v>694</v>
      </c>
      <c r="B261" s="62" t="s">
        <v>693</v>
      </c>
      <c r="C261" s="31">
        <v>20.399999999999999</v>
      </c>
      <c r="D261" s="31">
        <v>20.399999999999999</v>
      </c>
      <c r="E261" s="66">
        <f t="shared" si="20"/>
        <v>0</v>
      </c>
      <c r="F261" s="31">
        <v>0</v>
      </c>
      <c r="G261" s="66">
        <f t="shared" si="21"/>
        <v>-20.399999999999999</v>
      </c>
      <c r="H261" s="31">
        <f t="shared" si="18"/>
        <v>0</v>
      </c>
      <c r="I261" s="31"/>
    </row>
    <row r="262" spans="1:9" s="35" customFormat="1" ht="103.5" customHeight="1">
      <c r="A262" s="24" t="s">
        <v>673</v>
      </c>
      <c r="B262" s="62" t="s">
        <v>661</v>
      </c>
      <c r="C262" s="31">
        <v>0.5</v>
      </c>
      <c r="D262" s="31">
        <v>0.5</v>
      </c>
      <c r="E262" s="66">
        <f t="shared" si="20"/>
        <v>0</v>
      </c>
      <c r="F262" s="31">
        <v>0</v>
      </c>
      <c r="G262" s="66">
        <f t="shared" si="21"/>
        <v>-0.5</v>
      </c>
      <c r="H262" s="31">
        <f t="shared" si="18"/>
        <v>0</v>
      </c>
      <c r="I262" s="31"/>
    </row>
    <row r="263" spans="1:9" s="35" customFormat="1" ht="55.9" customHeight="1">
      <c r="A263" s="24" t="s">
        <v>672</v>
      </c>
      <c r="B263" s="62" t="s">
        <v>662</v>
      </c>
      <c r="C263" s="31">
        <v>1.5</v>
      </c>
      <c r="D263" s="31">
        <v>1.5</v>
      </c>
      <c r="E263" s="66">
        <f t="shared" si="20"/>
        <v>0</v>
      </c>
      <c r="F263" s="31">
        <v>13.5</v>
      </c>
      <c r="G263" s="66">
        <f t="shared" si="21"/>
        <v>12</v>
      </c>
      <c r="H263" s="31">
        <f t="shared" si="18"/>
        <v>900</v>
      </c>
      <c r="I263" s="31"/>
    </row>
    <row r="264" spans="1:9" s="35" customFormat="1" ht="55.9" customHeight="1">
      <c r="A264" s="24" t="s">
        <v>549</v>
      </c>
      <c r="B264" s="62" t="s">
        <v>548</v>
      </c>
      <c r="C264" s="31">
        <v>0</v>
      </c>
      <c r="D264" s="31">
        <v>0</v>
      </c>
      <c r="E264" s="66">
        <f t="shared" si="20"/>
        <v>0</v>
      </c>
      <c r="F264" s="31">
        <v>18.2</v>
      </c>
      <c r="G264" s="66">
        <f t="shared" si="21"/>
        <v>18.2</v>
      </c>
      <c r="H264" s="31"/>
      <c r="I264" s="31"/>
    </row>
    <row r="265" spans="1:9" ht="41.25" customHeight="1">
      <c r="A265" s="39" t="s">
        <v>527</v>
      </c>
      <c r="B265" s="60" t="s">
        <v>509</v>
      </c>
      <c r="C265" s="23">
        <f>C266</f>
        <v>209.8</v>
      </c>
      <c r="D265" s="23">
        <f t="shared" ref="D265:F265" si="23">D266</f>
        <v>209.8</v>
      </c>
      <c r="E265" s="66">
        <f t="shared" si="20"/>
        <v>0</v>
      </c>
      <c r="F265" s="23">
        <f t="shared" si="23"/>
        <v>598</v>
      </c>
      <c r="G265" s="66">
        <f t="shared" si="21"/>
        <v>388.2</v>
      </c>
      <c r="H265" s="23">
        <f t="shared" si="18"/>
        <v>285.03336510962822</v>
      </c>
      <c r="I265" s="23"/>
    </row>
    <row r="266" spans="1:9" ht="51">
      <c r="A266" s="24" t="s">
        <v>528</v>
      </c>
      <c r="B266" s="62" t="s">
        <v>510</v>
      </c>
      <c r="C266" s="31">
        <f t="shared" ref="C266:E266" si="24">C269+C270+C267+C268</f>
        <v>209.8</v>
      </c>
      <c r="D266" s="31">
        <f t="shared" si="24"/>
        <v>209.8</v>
      </c>
      <c r="E266" s="31">
        <f t="shared" si="24"/>
        <v>0</v>
      </c>
      <c r="F266" s="31">
        <f>F269+F270+F267+F268</f>
        <v>598</v>
      </c>
      <c r="G266" s="66">
        <f t="shared" si="21"/>
        <v>388.2</v>
      </c>
      <c r="H266" s="31">
        <f t="shared" si="18"/>
        <v>285.03336510962822</v>
      </c>
      <c r="I266" s="31"/>
    </row>
    <row r="267" spans="1:9" ht="65.25" customHeight="1">
      <c r="A267" s="24" t="s">
        <v>671</v>
      </c>
      <c r="B267" s="62" t="s">
        <v>663</v>
      </c>
      <c r="C267" s="31">
        <v>2.2999999999999998</v>
      </c>
      <c r="D267" s="31">
        <v>2.2999999999999998</v>
      </c>
      <c r="E267" s="66">
        <f t="shared" si="20"/>
        <v>0</v>
      </c>
      <c r="F267" s="31">
        <v>0</v>
      </c>
      <c r="G267" s="66">
        <f t="shared" si="21"/>
        <v>-2.2999999999999998</v>
      </c>
      <c r="H267" s="31">
        <f t="shared" si="18"/>
        <v>0</v>
      </c>
      <c r="I267" s="31"/>
    </row>
    <row r="268" spans="1:9" ht="91.5" customHeight="1">
      <c r="A268" s="24" t="s">
        <v>726</v>
      </c>
      <c r="B268" s="62" t="s">
        <v>727</v>
      </c>
      <c r="C268" s="31">
        <v>0</v>
      </c>
      <c r="D268" s="31">
        <v>0</v>
      </c>
      <c r="E268" s="66">
        <f t="shared" si="20"/>
        <v>0</v>
      </c>
      <c r="F268" s="31">
        <v>4</v>
      </c>
      <c r="G268" s="66">
        <f t="shared" si="21"/>
        <v>4</v>
      </c>
      <c r="H268" s="31"/>
      <c r="I268" s="31"/>
    </row>
    <row r="269" spans="1:9" ht="65.25" customHeight="1">
      <c r="A269" s="24" t="s">
        <v>624</v>
      </c>
      <c r="B269" s="62" t="s">
        <v>622</v>
      </c>
      <c r="C269" s="31">
        <v>26.2</v>
      </c>
      <c r="D269" s="31">
        <v>26.2</v>
      </c>
      <c r="E269" s="66">
        <f t="shared" si="20"/>
        <v>0</v>
      </c>
      <c r="F269" s="31">
        <v>22.4</v>
      </c>
      <c r="G269" s="66">
        <f t="shared" si="21"/>
        <v>-3.8000000000000007</v>
      </c>
      <c r="H269" s="31">
        <f t="shared" si="18"/>
        <v>85.496183206106863</v>
      </c>
      <c r="I269" s="31"/>
    </row>
    <row r="270" spans="1:9" ht="54" customHeight="1">
      <c r="A270" s="24" t="s">
        <v>625</v>
      </c>
      <c r="B270" s="62" t="s">
        <v>623</v>
      </c>
      <c r="C270" s="31">
        <v>181.3</v>
      </c>
      <c r="D270" s="31">
        <v>181.3</v>
      </c>
      <c r="E270" s="66">
        <f t="shared" si="20"/>
        <v>0</v>
      </c>
      <c r="F270" s="31">
        <v>571.6</v>
      </c>
      <c r="G270" s="66">
        <f t="shared" si="21"/>
        <v>390.3</v>
      </c>
      <c r="H270" s="31">
        <f t="shared" si="18"/>
        <v>315.27854384997244</v>
      </c>
      <c r="I270" s="31"/>
    </row>
    <row r="271" spans="1:9" ht="65.25" customHeight="1">
      <c r="A271" s="24" t="s">
        <v>701</v>
      </c>
      <c r="B271" s="62" t="s">
        <v>699</v>
      </c>
      <c r="C271" s="31">
        <v>28.3</v>
      </c>
      <c r="D271" s="31">
        <f>D272</f>
        <v>28.3</v>
      </c>
      <c r="E271" s="66"/>
      <c r="F271" s="31">
        <f>F272</f>
        <v>147.6</v>
      </c>
      <c r="G271" s="66"/>
      <c r="H271" s="31">
        <f t="shared" si="18"/>
        <v>521.55477031802116</v>
      </c>
      <c r="I271" s="31"/>
    </row>
    <row r="272" spans="1:9" ht="78.75" customHeight="1">
      <c r="A272" s="24" t="s">
        <v>702</v>
      </c>
      <c r="B272" s="62" t="s">
        <v>700</v>
      </c>
      <c r="C272" s="31">
        <v>28.3</v>
      </c>
      <c r="D272" s="31">
        <f>SUM(D273:D274)</f>
        <v>28.3</v>
      </c>
      <c r="E272" s="66"/>
      <c r="F272" s="31">
        <f>SUM(F273:F274)</f>
        <v>147.6</v>
      </c>
      <c r="G272" s="66"/>
      <c r="H272" s="31">
        <f t="shared" ref="H272:H274" si="25">F272/D272*100</f>
        <v>521.55477031802116</v>
      </c>
      <c r="I272" s="31"/>
    </row>
    <row r="273" spans="1:9" ht="129.75" customHeight="1">
      <c r="A273" s="24" t="s">
        <v>698</v>
      </c>
      <c r="B273" s="62" t="s">
        <v>697</v>
      </c>
      <c r="C273" s="31">
        <v>13.8</v>
      </c>
      <c r="D273" s="31">
        <v>13.8</v>
      </c>
      <c r="E273" s="66"/>
      <c r="F273" s="31">
        <v>9.5</v>
      </c>
      <c r="G273" s="66"/>
      <c r="H273" s="31">
        <f t="shared" si="25"/>
        <v>68.840579710144922</v>
      </c>
      <c r="I273" s="31"/>
    </row>
    <row r="274" spans="1:9" ht="105" customHeight="1">
      <c r="A274" s="24" t="s">
        <v>696</v>
      </c>
      <c r="B274" s="62" t="s">
        <v>695</v>
      </c>
      <c r="C274" s="31">
        <v>14.5</v>
      </c>
      <c r="D274" s="31">
        <v>14.5</v>
      </c>
      <c r="E274" s="66"/>
      <c r="F274" s="31">
        <v>138.1</v>
      </c>
      <c r="G274" s="66"/>
      <c r="H274" s="31">
        <f t="shared" si="25"/>
        <v>952.41379310344826</v>
      </c>
      <c r="I274" s="31"/>
    </row>
    <row r="275" spans="1:9" ht="27.75" customHeight="1">
      <c r="A275" s="14" t="s">
        <v>538</v>
      </c>
      <c r="B275" s="59" t="s">
        <v>511</v>
      </c>
      <c r="C275" s="44">
        <f>C276</f>
        <v>572.4</v>
      </c>
      <c r="D275" s="44">
        <f t="shared" ref="D275:F275" si="26">D276</f>
        <v>572.4</v>
      </c>
      <c r="E275" s="66">
        <f t="shared" si="20"/>
        <v>0</v>
      </c>
      <c r="F275" s="44">
        <f t="shared" si="26"/>
        <v>82.2</v>
      </c>
      <c r="G275" s="66">
        <f t="shared" si="21"/>
        <v>-490.2</v>
      </c>
      <c r="H275" s="44">
        <f t="shared" ref="H275:H337" si="27">F275/D275*100</f>
        <v>14.360587002096437</v>
      </c>
      <c r="I275" s="44"/>
    </row>
    <row r="276" spans="1:9" ht="28.5" customHeight="1">
      <c r="A276" s="24" t="s">
        <v>529</v>
      </c>
      <c r="B276" s="62" t="s">
        <v>512</v>
      </c>
      <c r="C276" s="31">
        <v>572.4</v>
      </c>
      <c r="D276" s="31">
        <v>572.4</v>
      </c>
      <c r="E276" s="66">
        <f t="shared" si="20"/>
        <v>0</v>
      </c>
      <c r="F276" s="31">
        <v>82.2</v>
      </c>
      <c r="G276" s="66">
        <f t="shared" si="21"/>
        <v>-490.2</v>
      </c>
      <c r="H276" s="31">
        <f t="shared" si="27"/>
        <v>14.360587002096437</v>
      </c>
      <c r="I276" s="31"/>
    </row>
    <row r="277" spans="1:9" ht="66.75" customHeight="1">
      <c r="A277" s="14" t="s">
        <v>551</v>
      </c>
      <c r="B277" s="59" t="s">
        <v>550</v>
      </c>
      <c r="C277" s="44">
        <f>C278+C280</f>
        <v>1171</v>
      </c>
      <c r="D277" s="44">
        <f>D278+D280</f>
        <v>1171</v>
      </c>
      <c r="E277" s="66">
        <f t="shared" si="20"/>
        <v>0</v>
      </c>
      <c r="F277" s="44">
        <f>F278+F280</f>
        <v>763.40000000000009</v>
      </c>
      <c r="G277" s="66">
        <f t="shared" si="21"/>
        <v>-407.59999999999991</v>
      </c>
      <c r="H277" s="44">
        <f t="shared" si="27"/>
        <v>65.192143467122122</v>
      </c>
      <c r="I277" s="44"/>
    </row>
    <row r="278" spans="1:9" ht="42" customHeight="1">
      <c r="A278" s="39" t="s">
        <v>554</v>
      </c>
      <c r="B278" s="60" t="s">
        <v>552</v>
      </c>
      <c r="C278" s="23">
        <f>C279</f>
        <v>1171</v>
      </c>
      <c r="D278" s="23">
        <f t="shared" ref="D278:F278" si="28">D279</f>
        <v>1171</v>
      </c>
      <c r="E278" s="66">
        <f t="shared" si="20"/>
        <v>0</v>
      </c>
      <c r="F278" s="23">
        <f t="shared" si="28"/>
        <v>497.8</v>
      </c>
      <c r="G278" s="66">
        <f t="shared" si="21"/>
        <v>-673.2</v>
      </c>
      <c r="H278" s="23">
        <f t="shared" si="27"/>
        <v>42.510674637062337</v>
      </c>
      <c r="I278" s="23"/>
    </row>
    <row r="279" spans="1:9" ht="46.15" customHeight="1">
      <c r="A279" s="24" t="s">
        <v>555</v>
      </c>
      <c r="B279" s="62" t="s">
        <v>553</v>
      </c>
      <c r="C279" s="31">
        <v>1171</v>
      </c>
      <c r="D279" s="31">
        <v>1171</v>
      </c>
      <c r="E279" s="66">
        <f t="shared" si="20"/>
        <v>0</v>
      </c>
      <c r="F279" s="31">
        <v>497.8</v>
      </c>
      <c r="G279" s="66">
        <f t="shared" si="21"/>
        <v>-673.2</v>
      </c>
      <c r="H279" s="31">
        <f t="shared" si="27"/>
        <v>42.510674637062337</v>
      </c>
      <c r="I279" s="31"/>
    </row>
    <row r="280" spans="1:9" ht="54" customHeight="1">
      <c r="A280" s="39" t="s">
        <v>558</v>
      </c>
      <c r="B280" s="60" t="s">
        <v>556</v>
      </c>
      <c r="C280" s="23">
        <f>C281</f>
        <v>0</v>
      </c>
      <c r="D280" s="23">
        <f t="shared" ref="D280:F280" si="29">D281</f>
        <v>0</v>
      </c>
      <c r="E280" s="66">
        <f t="shared" si="20"/>
        <v>0</v>
      </c>
      <c r="F280" s="23">
        <f t="shared" si="29"/>
        <v>265.60000000000002</v>
      </c>
      <c r="G280" s="66">
        <f t="shared" si="21"/>
        <v>265.60000000000002</v>
      </c>
      <c r="H280" s="23"/>
      <c r="I280" s="23"/>
    </row>
    <row r="281" spans="1:9" ht="42" customHeight="1">
      <c r="A281" s="24" t="s">
        <v>559</v>
      </c>
      <c r="B281" s="62" t="s">
        <v>557</v>
      </c>
      <c r="C281" s="31">
        <v>0</v>
      </c>
      <c r="D281" s="31">
        <v>0</v>
      </c>
      <c r="E281" s="66">
        <f t="shared" si="20"/>
        <v>0</v>
      </c>
      <c r="F281" s="31">
        <v>265.60000000000002</v>
      </c>
      <c r="G281" s="66">
        <f t="shared" si="21"/>
        <v>265.60000000000002</v>
      </c>
      <c r="H281" s="31"/>
      <c r="I281" s="31"/>
    </row>
    <row r="282" spans="1:9" ht="18" customHeight="1">
      <c r="A282" s="14" t="s">
        <v>564</v>
      </c>
      <c r="B282" s="59" t="s">
        <v>560</v>
      </c>
      <c r="C282" s="44">
        <f>C285</f>
        <v>1343.6</v>
      </c>
      <c r="D282" s="44">
        <f t="shared" ref="D282:I282" si="30">D285</f>
        <v>1343.6</v>
      </c>
      <c r="E282" s="66">
        <f t="shared" si="20"/>
        <v>0</v>
      </c>
      <c r="F282" s="44">
        <f t="shared" si="30"/>
        <v>230.20000000000002</v>
      </c>
      <c r="G282" s="66">
        <f t="shared" si="21"/>
        <v>-1113.3999999999999</v>
      </c>
      <c r="H282" s="44">
        <f t="shared" si="27"/>
        <v>17.133075320035726</v>
      </c>
      <c r="I282" s="44">
        <f t="shared" si="30"/>
        <v>0</v>
      </c>
    </row>
    <row r="283" spans="1:9" ht="27.6" hidden="1" customHeight="1">
      <c r="A283" s="39" t="s">
        <v>590</v>
      </c>
      <c r="B283" s="60" t="s">
        <v>588</v>
      </c>
      <c r="C283" s="23">
        <f t="shared" ref="C283:I283" si="31">C284</f>
        <v>0</v>
      </c>
      <c r="D283" s="23">
        <f t="shared" si="31"/>
        <v>0</v>
      </c>
      <c r="E283" s="66">
        <f t="shared" si="20"/>
        <v>0</v>
      </c>
      <c r="F283" s="23">
        <f t="shared" si="31"/>
        <v>0</v>
      </c>
      <c r="G283" s="66">
        <f t="shared" si="21"/>
        <v>0</v>
      </c>
      <c r="H283" s="23" t="e">
        <f t="shared" si="27"/>
        <v>#DIV/0!</v>
      </c>
      <c r="I283" s="23">
        <f t="shared" si="31"/>
        <v>0</v>
      </c>
    </row>
    <row r="284" spans="1:9" ht="85.15" hidden="1" customHeight="1">
      <c r="A284" s="24" t="s">
        <v>591</v>
      </c>
      <c r="B284" s="62" t="s">
        <v>589</v>
      </c>
      <c r="C284" s="31">
        <v>0</v>
      </c>
      <c r="D284" s="31">
        <v>0</v>
      </c>
      <c r="E284" s="66">
        <f t="shared" si="20"/>
        <v>0</v>
      </c>
      <c r="F284" s="31">
        <v>0</v>
      </c>
      <c r="G284" s="66">
        <f t="shared" si="21"/>
        <v>0</v>
      </c>
      <c r="H284" s="31" t="e">
        <f t="shared" si="27"/>
        <v>#DIV/0!</v>
      </c>
      <c r="I284" s="44"/>
    </row>
    <row r="285" spans="1:9" ht="51.75" customHeight="1">
      <c r="A285" s="39" t="s">
        <v>565</v>
      </c>
      <c r="B285" s="60" t="s">
        <v>561</v>
      </c>
      <c r="C285" s="23">
        <f>C286+C290</f>
        <v>1343.6</v>
      </c>
      <c r="D285" s="23">
        <f>D286+D290</f>
        <v>1343.6</v>
      </c>
      <c r="E285" s="66">
        <f t="shared" si="20"/>
        <v>0</v>
      </c>
      <c r="F285" s="23">
        <f>F286+F290</f>
        <v>230.20000000000002</v>
      </c>
      <c r="G285" s="66">
        <f t="shared" si="21"/>
        <v>-1113.3999999999999</v>
      </c>
      <c r="H285" s="23">
        <f t="shared" si="27"/>
        <v>17.133075320035726</v>
      </c>
      <c r="I285" s="23">
        <f t="shared" ref="I285" si="32">SUM(I286:I290)</f>
        <v>0</v>
      </c>
    </row>
    <row r="286" spans="1:9" ht="40.9" customHeight="1">
      <c r="A286" s="24" t="s">
        <v>566</v>
      </c>
      <c r="B286" s="62" t="s">
        <v>562</v>
      </c>
      <c r="C286" s="31">
        <f>C287+C288+C289</f>
        <v>1343.6</v>
      </c>
      <c r="D286" s="31">
        <f>D287+D288+D289</f>
        <v>1343.6</v>
      </c>
      <c r="E286" s="66">
        <f t="shared" si="20"/>
        <v>0</v>
      </c>
      <c r="F286" s="31">
        <f>F287+F288+F289</f>
        <v>161.60000000000002</v>
      </c>
      <c r="G286" s="66">
        <f t="shared" si="21"/>
        <v>-1182</v>
      </c>
      <c r="H286" s="31">
        <f t="shared" si="27"/>
        <v>12.027389103899973</v>
      </c>
      <c r="I286" s="31"/>
    </row>
    <row r="287" spans="1:9" ht="40.5" customHeight="1">
      <c r="A287" s="24" t="s">
        <v>566</v>
      </c>
      <c r="B287" s="62" t="s">
        <v>562</v>
      </c>
      <c r="C287" s="31">
        <v>93.6</v>
      </c>
      <c r="D287" s="31">
        <v>93.6</v>
      </c>
      <c r="E287" s="66">
        <f t="shared" si="20"/>
        <v>0</v>
      </c>
      <c r="F287" s="31">
        <v>-96.5</v>
      </c>
      <c r="G287" s="66">
        <f t="shared" si="21"/>
        <v>-190.1</v>
      </c>
      <c r="H287" s="31">
        <f t="shared" si="27"/>
        <v>-103.0982905982906</v>
      </c>
      <c r="I287" s="31"/>
    </row>
    <row r="288" spans="1:9" ht="57" hidden="1" customHeight="1">
      <c r="A288" s="24" t="s">
        <v>628</v>
      </c>
      <c r="B288" s="62" t="s">
        <v>626</v>
      </c>
      <c r="C288" s="31">
        <v>0</v>
      </c>
      <c r="D288" s="31"/>
      <c r="E288" s="66">
        <f t="shared" si="20"/>
        <v>0</v>
      </c>
      <c r="F288" s="31"/>
      <c r="G288" s="66">
        <f t="shared" si="21"/>
        <v>0</v>
      </c>
      <c r="H288" s="31" t="e">
        <f t="shared" si="27"/>
        <v>#DIV/0!</v>
      </c>
      <c r="I288" s="31"/>
    </row>
    <row r="289" spans="1:9" ht="78.75" customHeight="1">
      <c r="A289" s="24" t="s">
        <v>629</v>
      </c>
      <c r="B289" s="62" t="s">
        <v>627</v>
      </c>
      <c r="C289" s="31">
        <v>1250</v>
      </c>
      <c r="D289" s="31">
        <v>1250</v>
      </c>
      <c r="E289" s="66">
        <f t="shared" si="20"/>
        <v>0</v>
      </c>
      <c r="F289" s="31">
        <v>258.10000000000002</v>
      </c>
      <c r="G289" s="66">
        <f t="shared" si="21"/>
        <v>-991.9</v>
      </c>
      <c r="H289" s="31">
        <f t="shared" si="27"/>
        <v>20.648000000000003</v>
      </c>
      <c r="I289" s="31"/>
    </row>
    <row r="290" spans="1:9" ht="39.75" customHeight="1">
      <c r="A290" s="24" t="s">
        <v>567</v>
      </c>
      <c r="B290" s="62" t="s">
        <v>563</v>
      </c>
      <c r="C290" s="31">
        <v>0</v>
      </c>
      <c r="D290" s="31">
        <v>0</v>
      </c>
      <c r="E290" s="66">
        <f t="shared" si="20"/>
        <v>0</v>
      </c>
      <c r="F290" s="31">
        <v>68.599999999999994</v>
      </c>
      <c r="G290" s="66">
        <f t="shared" si="21"/>
        <v>68.599999999999994</v>
      </c>
      <c r="H290" s="31"/>
      <c r="I290" s="31"/>
    </row>
    <row r="291" spans="1:9" s="35" customFormat="1" ht="16.149999999999999" customHeight="1">
      <c r="A291" s="14" t="s">
        <v>530</v>
      </c>
      <c r="B291" s="59" t="s">
        <v>513</v>
      </c>
      <c r="C291" s="44">
        <f>C292+C294</f>
        <v>300.8</v>
      </c>
      <c r="D291" s="44">
        <f>D292+D294+D293</f>
        <v>300.8</v>
      </c>
      <c r="E291" s="66">
        <f t="shared" si="20"/>
        <v>0</v>
      </c>
      <c r="F291" s="44">
        <f>F292+F294+F293</f>
        <v>1224</v>
      </c>
      <c r="G291" s="66">
        <f t="shared" si="21"/>
        <v>923.2</v>
      </c>
      <c r="H291" s="44">
        <f t="shared" si="27"/>
        <v>406.91489361702128</v>
      </c>
      <c r="I291" s="44"/>
    </row>
    <row r="292" spans="1:9" s="35" customFormat="1" ht="39.75" customHeight="1">
      <c r="A292" s="24" t="s">
        <v>531</v>
      </c>
      <c r="B292" s="62" t="s">
        <v>514</v>
      </c>
      <c r="C292" s="31">
        <v>31.8</v>
      </c>
      <c r="D292" s="31">
        <v>31.8</v>
      </c>
      <c r="E292" s="66">
        <f t="shared" si="20"/>
        <v>0</v>
      </c>
      <c r="F292" s="31">
        <v>43</v>
      </c>
      <c r="G292" s="66">
        <f t="shared" si="21"/>
        <v>11.2</v>
      </c>
      <c r="H292" s="31">
        <f t="shared" si="27"/>
        <v>135.22012578616352</v>
      </c>
      <c r="I292" s="31"/>
    </row>
    <row r="293" spans="1:9" s="35" customFormat="1" ht="54" customHeight="1">
      <c r="A293" s="24" t="s">
        <v>569</v>
      </c>
      <c r="B293" s="62" t="s">
        <v>568</v>
      </c>
      <c r="C293" s="31">
        <v>0</v>
      </c>
      <c r="D293" s="31">
        <v>0</v>
      </c>
      <c r="E293" s="66">
        <f t="shared" ref="E293:E360" si="33">D293-C293</f>
        <v>0</v>
      </c>
      <c r="F293" s="31">
        <v>228</v>
      </c>
      <c r="G293" s="66">
        <f t="shared" ref="G293:G360" si="34">F293-D293</f>
        <v>228</v>
      </c>
      <c r="H293" s="31"/>
      <c r="I293" s="31"/>
    </row>
    <row r="294" spans="1:9" s="35" customFormat="1" ht="25.5">
      <c r="A294" s="39" t="s">
        <v>532</v>
      </c>
      <c r="B294" s="60" t="s">
        <v>515</v>
      </c>
      <c r="C294" s="23">
        <f>C295</f>
        <v>269</v>
      </c>
      <c r="D294" s="23">
        <f t="shared" ref="D294:F294" si="35">D295</f>
        <v>269</v>
      </c>
      <c r="E294" s="66">
        <f t="shared" si="33"/>
        <v>0</v>
      </c>
      <c r="F294" s="23">
        <f t="shared" si="35"/>
        <v>953</v>
      </c>
      <c r="G294" s="66">
        <f t="shared" si="34"/>
        <v>684</v>
      </c>
      <c r="H294" s="23">
        <f t="shared" si="27"/>
        <v>354.27509293680299</v>
      </c>
      <c r="I294" s="23"/>
    </row>
    <row r="295" spans="1:9" s="32" customFormat="1" ht="38.25">
      <c r="A295" s="24" t="s">
        <v>533</v>
      </c>
      <c r="B295" s="62" t="s">
        <v>516</v>
      </c>
      <c r="C295" s="31">
        <v>269</v>
      </c>
      <c r="D295" s="31">
        <v>269</v>
      </c>
      <c r="E295" s="66">
        <f t="shared" si="33"/>
        <v>0</v>
      </c>
      <c r="F295" s="31">
        <v>953</v>
      </c>
      <c r="G295" s="66">
        <f t="shared" si="34"/>
        <v>684</v>
      </c>
      <c r="H295" s="31">
        <f t="shared" si="27"/>
        <v>354.27509293680299</v>
      </c>
      <c r="I295" s="31"/>
    </row>
    <row r="296" spans="1:9">
      <c r="A296" s="14" t="s">
        <v>340</v>
      </c>
      <c r="B296" s="15" t="s">
        <v>341</v>
      </c>
      <c r="C296" s="16">
        <f>C297+C299</f>
        <v>3064.6</v>
      </c>
      <c r="D296" s="16">
        <f>D297+D299</f>
        <v>34064.6</v>
      </c>
      <c r="E296" s="66">
        <f t="shared" si="33"/>
        <v>31000</v>
      </c>
      <c r="F296" s="16">
        <f>F297+F299</f>
        <v>892.6</v>
      </c>
      <c r="G296" s="66">
        <f t="shared" si="34"/>
        <v>-33172</v>
      </c>
      <c r="H296" s="16">
        <f t="shared" si="27"/>
        <v>2.6203155181625504</v>
      </c>
      <c r="I296" s="16">
        <f>I297+I299</f>
        <v>0</v>
      </c>
    </row>
    <row r="297" spans="1:9" s="35" customFormat="1">
      <c r="A297" s="14" t="s">
        <v>342</v>
      </c>
      <c r="B297" s="15" t="s">
        <v>343</v>
      </c>
      <c r="C297" s="16">
        <f>C298</f>
        <v>0</v>
      </c>
      <c r="D297" s="16">
        <f>D298</f>
        <v>0</v>
      </c>
      <c r="E297" s="66">
        <f t="shared" si="33"/>
        <v>0</v>
      </c>
      <c r="F297" s="16">
        <f>F298</f>
        <v>-322.39999999999998</v>
      </c>
      <c r="G297" s="66">
        <f t="shared" si="34"/>
        <v>-322.39999999999998</v>
      </c>
      <c r="H297" s="16"/>
      <c r="I297" s="16">
        <f>I298</f>
        <v>0</v>
      </c>
    </row>
    <row r="298" spans="1:9">
      <c r="A298" s="24" t="s">
        <v>344</v>
      </c>
      <c r="B298" s="25" t="s">
        <v>345</v>
      </c>
      <c r="C298" s="26">
        <v>0</v>
      </c>
      <c r="D298" s="26">
        <v>0</v>
      </c>
      <c r="E298" s="66">
        <f t="shared" si="33"/>
        <v>0</v>
      </c>
      <c r="F298" s="26">
        <v>-322.39999999999998</v>
      </c>
      <c r="G298" s="66">
        <f t="shared" si="34"/>
        <v>-322.39999999999998</v>
      </c>
      <c r="H298" s="26"/>
      <c r="I298" s="26"/>
    </row>
    <row r="299" spans="1:9" s="35" customFormat="1">
      <c r="A299" s="14" t="s">
        <v>346</v>
      </c>
      <c r="B299" s="15" t="s">
        <v>347</v>
      </c>
      <c r="C299" s="16">
        <f>C300</f>
        <v>3064.6</v>
      </c>
      <c r="D299" s="16">
        <f>D300</f>
        <v>34064.6</v>
      </c>
      <c r="E299" s="66">
        <f t="shared" si="33"/>
        <v>31000</v>
      </c>
      <c r="F299" s="16">
        <f>F300</f>
        <v>1215</v>
      </c>
      <c r="G299" s="66">
        <f t="shared" si="34"/>
        <v>-32849.599999999999</v>
      </c>
      <c r="H299" s="16">
        <f t="shared" si="27"/>
        <v>3.5667525818591734</v>
      </c>
      <c r="I299" s="16">
        <f>I300</f>
        <v>0</v>
      </c>
    </row>
    <row r="300" spans="1:9">
      <c r="A300" s="24" t="s">
        <v>348</v>
      </c>
      <c r="B300" s="25" t="s">
        <v>666</v>
      </c>
      <c r="C300" s="26">
        <v>3064.6</v>
      </c>
      <c r="D300" s="26">
        <v>34064.6</v>
      </c>
      <c r="E300" s="66">
        <f t="shared" si="33"/>
        <v>31000</v>
      </c>
      <c r="F300" s="26">
        <v>1215</v>
      </c>
      <c r="G300" s="66">
        <f t="shared" si="34"/>
        <v>-32849.599999999999</v>
      </c>
      <c r="H300" s="26">
        <f t="shared" si="27"/>
        <v>3.5667525818591734</v>
      </c>
      <c r="I300" s="26"/>
    </row>
    <row r="301" spans="1:9">
      <c r="A301" s="14" t="s">
        <v>349</v>
      </c>
      <c r="B301" s="19" t="s">
        <v>350</v>
      </c>
      <c r="C301" s="16">
        <f>C302+C371+C381+C375</f>
        <v>1185465.5000000002</v>
      </c>
      <c r="D301" s="16">
        <f>D302+D371+D381+D375</f>
        <v>1416223.9</v>
      </c>
      <c r="E301" s="66">
        <f t="shared" si="33"/>
        <v>230758.39999999967</v>
      </c>
      <c r="F301" s="16">
        <f>F302+F371+F381+F375</f>
        <v>1230555.7</v>
      </c>
      <c r="G301" s="66">
        <f t="shared" si="34"/>
        <v>-185668.19999999995</v>
      </c>
      <c r="H301" s="16">
        <f t="shared" si="27"/>
        <v>86.889911969427999</v>
      </c>
      <c r="I301" s="16" t="e">
        <f>I302+I371+I381+I375</f>
        <v>#REF!</v>
      </c>
    </row>
    <row r="302" spans="1:9" ht="25.5">
      <c r="A302" s="46" t="s">
        <v>351</v>
      </c>
      <c r="B302" s="15" t="s">
        <v>352</v>
      </c>
      <c r="C302" s="16">
        <f>C303+C310+C345+C362</f>
        <v>1105040.2000000002</v>
      </c>
      <c r="D302" s="16">
        <f>D303+D310+D345+D362</f>
        <v>1458235.4</v>
      </c>
      <c r="E302" s="66">
        <f t="shared" si="33"/>
        <v>353195.19999999972</v>
      </c>
      <c r="F302" s="16">
        <f>F303+F310+F345+F362</f>
        <v>1311447.5</v>
      </c>
      <c r="G302" s="66">
        <f t="shared" si="34"/>
        <v>-146787.89999999991</v>
      </c>
      <c r="H302" s="16">
        <f t="shared" si="27"/>
        <v>89.933868016096724</v>
      </c>
      <c r="I302" s="16" t="e">
        <f>I303+I310+I345+I362</f>
        <v>#REF!</v>
      </c>
    </row>
    <row r="303" spans="1:9" s="35" customFormat="1" ht="16.899999999999999" customHeight="1">
      <c r="A303" s="18" t="s">
        <v>458</v>
      </c>
      <c r="B303" s="19" t="s">
        <v>353</v>
      </c>
      <c r="C303" s="16">
        <f>C306+C308+C304</f>
        <v>31811.899999999998</v>
      </c>
      <c r="D303" s="16">
        <f>D304+D306</f>
        <v>31812</v>
      </c>
      <c r="E303" s="16">
        <f t="shared" ref="E303:F303" si="36">E304+E306</f>
        <v>0</v>
      </c>
      <c r="F303" s="16">
        <f t="shared" si="36"/>
        <v>31812</v>
      </c>
      <c r="G303" s="66">
        <f t="shared" si="34"/>
        <v>0</v>
      </c>
      <c r="H303" s="16">
        <f t="shared" si="27"/>
        <v>100</v>
      </c>
      <c r="I303" s="16" t="e">
        <f>#REF!+I308</f>
        <v>#REF!</v>
      </c>
    </row>
    <row r="304" spans="1:9" s="35" customFormat="1">
      <c r="A304" s="50" t="s">
        <v>728</v>
      </c>
      <c r="B304" s="60" t="s">
        <v>729</v>
      </c>
      <c r="C304" s="23">
        <f>C305</f>
        <v>612.6</v>
      </c>
      <c r="D304" s="23">
        <f>D305</f>
        <v>612.70000000000005</v>
      </c>
      <c r="E304" s="80"/>
      <c r="F304" s="23">
        <f>F305</f>
        <v>612.70000000000005</v>
      </c>
      <c r="G304" s="66"/>
      <c r="H304" s="23">
        <f t="shared" si="27"/>
        <v>100</v>
      </c>
      <c r="I304" s="16"/>
    </row>
    <row r="305" spans="1:11" s="35" customFormat="1" ht="25.5">
      <c r="A305" s="61" t="s">
        <v>730</v>
      </c>
      <c r="B305" s="62" t="s">
        <v>731</v>
      </c>
      <c r="C305" s="31">
        <v>612.6</v>
      </c>
      <c r="D305" s="31">
        <v>612.70000000000005</v>
      </c>
      <c r="E305" s="78"/>
      <c r="F305" s="31">
        <v>612.70000000000005</v>
      </c>
      <c r="G305" s="66"/>
      <c r="H305" s="31">
        <f t="shared" si="27"/>
        <v>100</v>
      </c>
      <c r="I305" s="16"/>
    </row>
    <row r="306" spans="1:11" s="35" customFormat="1" ht="25.5">
      <c r="A306" s="50" t="s">
        <v>738</v>
      </c>
      <c r="B306" s="60" t="s">
        <v>739</v>
      </c>
      <c r="C306" s="23">
        <f>C307</f>
        <v>31199.3</v>
      </c>
      <c r="D306" s="23">
        <f>D307</f>
        <v>31199.3</v>
      </c>
      <c r="E306" s="80"/>
      <c r="F306" s="23">
        <f>F307</f>
        <v>31199.3</v>
      </c>
      <c r="G306" s="79"/>
      <c r="H306" s="23">
        <f t="shared" si="27"/>
        <v>100</v>
      </c>
      <c r="I306" s="16"/>
    </row>
    <row r="307" spans="1:11" s="35" customFormat="1" ht="25.5">
      <c r="A307" s="61" t="s">
        <v>740</v>
      </c>
      <c r="B307" s="62" t="s">
        <v>741</v>
      </c>
      <c r="C307" s="31">
        <v>31199.3</v>
      </c>
      <c r="D307" s="31">
        <v>31199.3</v>
      </c>
      <c r="E307" s="78"/>
      <c r="F307" s="31">
        <v>31199.3</v>
      </c>
      <c r="G307" s="66"/>
      <c r="H307" s="31">
        <f t="shared" si="27"/>
        <v>100</v>
      </c>
      <c r="I307" s="16"/>
    </row>
    <row r="308" spans="1:11" s="28" customFormat="1" hidden="1">
      <c r="A308" s="56" t="s">
        <v>354</v>
      </c>
      <c r="B308" s="40" t="s">
        <v>355</v>
      </c>
      <c r="C308" s="27">
        <f>C309</f>
        <v>0</v>
      </c>
      <c r="D308" s="27">
        <f>D309</f>
        <v>0</v>
      </c>
      <c r="E308" s="66">
        <f t="shared" si="33"/>
        <v>0</v>
      </c>
      <c r="F308" s="27">
        <f>F309</f>
        <v>0</v>
      </c>
      <c r="G308" s="66">
        <f t="shared" si="34"/>
        <v>0</v>
      </c>
      <c r="H308" s="27"/>
      <c r="I308" s="27">
        <f>I309</f>
        <v>0</v>
      </c>
    </row>
    <row r="309" spans="1:11" hidden="1">
      <c r="A309" s="49" t="s">
        <v>356</v>
      </c>
      <c r="B309" s="25" t="s">
        <v>357</v>
      </c>
      <c r="C309" s="26">
        <v>0</v>
      </c>
      <c r="D309" s="26">
        <v>0</v>
      </c>
      <c r="E309" s="66">
        <f t="shared" si="33"/>
        <v>0</v>
      </c>
      <c r="F309" s="26">
        <v>0</v>
      </c>
      <c r="G309" s="66">
        <f t="shared" si="34"/>
        <v>0</v>
      </c>
      <c r="H309" s="26"/>
      <c r="I309" s="26"/>
    </row>
    <row r="310" spans="1:11" s="35" customFormat="1" ht="27.6" customHeight="1">
      <c r="A310" s="18" t="s">
        <v>459</v>
      </c>
      <c r="B310" s="19" t="s">
        <v>358</v>
      </c>
      <c r="C310" s="16">
        <f>C315+C323+C325+C327+C329+C331+C333+C335+C341+C343+C319+C321+C339+C317</f>
        <v>11057</v>
      </c>
      <c r="D310" s="16">
        <f>D315+D323+D325+D327+D329+D331+D333+D335+D341+D343+D319+D321+D339+D317</f>
        <v>172586.30000000002</v>
      </c>
      <c r="E310" s="16">
        <f t="shared" ref="E310:F310" si="37">E315+E323+E325+E327+E329+E331+E333+E335+E341+E343+E319+E321+E339+E317</f>
        <v>159119.70000000001</v>
      </c>
      <c r="F310" s="16">
        <f t="shared" si="37"/>
        <v>163802.70000000001</v>
      </c>
      <c r="G310" s="66">
        <f t="shared" si="34"/>
        <v>-8783.6000000000058</v>
      </c>
      <c r="H310" s="16">
        <f t="shared" si="27"/>
        <v>94.910604144129636</v>
      </c>
      <c r="I310" s="16" t="e">
        <f>I311+I343+I315+I331+#REF!+I313+#REF!+#REF!+#REF!+#REF!</f>
        <v>#REF!</v>
      </c>
    </row>
    <row r="311" spans="1:11" s="28" customFormat="1" ht="25.5" hidden="1">
      <c r="A311" s="56" t="s">
        <v>359</v>
      </c>
      <c r="B311" s="40" t="s">
        <v>360</v>
      </c>
      <c r="C311" s="23">
        <f>C312</f>
        <v>0</v>
      </c>
      <c r="D311" s="23">
        <f>D312</f>
        <v>0</v>
      </c>
      <c r="E311" s="66">
        <f t="shared" si="33"/>
        <v>0</v>
      </c>
      <c r="F311" s="23">
        <f>F312</f>
        <v>0</v>
      </c>
      <c r="G311" s="66">
        <f t="shared" si="34"/>
        <v>0</v>
      </c>
      <c r="H311" s="23" t="e">
        <f t="shared" si="27"/>
        <v>#DIV/0!</v>
      </c>
      <c r="I311" s="23">
        <f>I312</f>
        <v>0</v>
      </c>
    </row>
    <row r="312" spans="1:11" ht="25.5" hidden="1">
      <c r="A312" s="49" t="s">
        <v>361</v>
      </c>
      <c r="B312" s="25" t="s">
        <v>362</v>
      </c>
      <c r="C312" s="31">
        <v>0</v>
      </c>
      <c r="D312" s="31">
        <v>0</v>
      </c>
      <c r="E312" s="66">
        <f t="shared" si="33"/>
        <v>0</v>
      </c>
      <c r="F312" s="31">
        <v>0</v>
      </c>
      <c r="G312" s="66">
        <f t="shared" si="34"/>
        <v>0</v>
      </c>
      <c r="H312" s="31" t="e">
        <f t="shared" si="27"/>
        <v>#DIV/0!</v>
      </c>
      <c r="I312" s="31"/>
    </row>
    <row r="313" spans="1:11" s="28" customFormat="1" ht="15.6" hidden="1" customHeight="1">
      <c r="A313" s="56" t="s">
        <v>363</v>
      </c>
      <c r="B313" s="60" t="s">
        <v>364</v>
      </c>
      <c r="C313" s="23">
        <f>C314</f>
        <v>0</v>
      </c>
      <c r="D313" s="23">
        <f>D314</f>
        <v>0</v>
      </c>
      <c r="E313" s="66">
        <f t="shared" si="33"/>
        <v>0</v>
      </c>
      <c r="F313" s="23">
        <f>F314</f>
        <v>0</v>
      </c>
      <c r="G313" s="66">
        <f t="shared" si="34"/>
        <v>0</v>
      </c>
      <c r="H313" s="23" t="e">
        <f t="shared" si="27"/>
        <v>#DIV/0!</v>
      </c>
      <c r="I313" s="23">
        <f>I314</f>
        <v>0</v>
      </c>
    </row>
    <row r="314" spans="1:11" ht="19.149999999999999" hidden="1" customHeight="1">
      <c r="A314" s="49" t="s">
        <v>365</v>
      </c>
      <c r="B314" s="62" t="s">
        <v>366</v>
      </c>
      <c r="C314" s="31">
        <v>0</v>
      </c>
      <c r="D314" s="31">
        <v>0</v>
      </c>
      <c r="E314" s="66">
        <f t="shared" si="33"/>
        <v>0</v>
      </c>
      <c r="F314" s="31">
        <v>0</v>
      </c>
      <c r="G314" s="66">
        <f t="shared" si="34"/>
        <v>0</v>
      </c>
      <c r="H314" s="31" t="e">
        <f t="shared" si="27"/>
        <v>#DIV/0!</v>
      </c>
      <c r="I314" s="31"/>
    </row>
    <row r="315" spans="1:11" s="28" customFormat="1" ht="30" customHeight="1">
      <c r="A315" s="56" t="s">
        <v>367</v>
      </c>
      <c r="B315" s="60" t="s">
        <v>368</v>
      </c>
      <c r="C315" s="23">
        <f>C316</f>
        <v>0</v>
      </c>
      <c r="D315" s="23">
        <f>D316</f>
        <v>52042</v>
      </c>
      <c r="E315" s="66">
        <f t="shared" si="33"/>
        <v>52042</v>
      </c>
      <c r="F315" s="23">
        <f>F316</f>
        <v>52042</v>
      </c>
      <c r="G315" s="66">
        <f t="shared" si="34"/>
        <v>0</v>
      </c>
      <c r="H315" s="23">
        <f t="shared" si="27"/>
        <v>100</v>
      </c>
      <c r="I315" s="23">
        <f>I316</f>
        <v>0</v>
      </c>
      <c r="K315" s="72"/>
    </row>
    <row r="316" spans="1:11" ht="30" customHeight="1">
      <c r="A316" s="49" t="s">
        <v>369</v>
      </c>
      <c r="B316" s="62" t="s">
        <v>370</v>
      </c>
      <c r="C316" s="31">
        <v>0</v>
      </c>
      <c r="D316" s="31">
        <v>52042</v>
      </c>
      <c r="E316" s="66">
        <f t="shared" si="33"/>
        <v>52042</v>
      </c>
      <c r="F316" s="31">
        <v>52042</v>
      </c>
      <c r="G316" s="66">
        <f t="shared" si="34"/>
        <v>0</v>
      </c>
      <c r="H316" s="31">
        <f t="shared" si="27"/>
        <v>100</v>
      </c>
      <c r="I316" s="31"/>
    </row>
    <row r="317" spans="1:11" ht="40.5" customHeight="1">
      <c r="A317" s="50" t="s">
        <v>751</v>
      </c>
      <c r="B317" s="60" t="s">
        <v>752</v>
      </c>
      <c r="C317" s="31">
        <f>C318</f>
        <v>0</v>
      </c>
      <c r="D317" s="31">
        <f t="shared" ref="D317:F317" si="38">D318</f>
        <v>2409.6</v>
      </c>
      <c r="E317" s="31">
        <f t="shared" si="38"/>
        <v>0</v>
      </c>
      <c r="F317" s="31">
        <f t="shared" si="38"/>
        <v>2409.6</v>
      </c>
      <c r="G317" s="66"/>
      <c r="H317" s="31">
        <f t="shared" si="27"/>
        <v>100</v>
      </c>
      <c r="I317" s="31"/>
    </row>
    <row r="318" spans="1:11" ht="40.5" customHeight="1">
      <c r="A318" s="49" t="s">
        <v>753</v>
      </c>
      <c r="B318" s="62" t="s">
        <v>754</v>
      </c>
      <c r="C318" s="31">
        <v>0</v>
      </c>
      <c r="D318" s="31">
        <v>2409.6</v>
      </c>
      <c r="E318" s="66"/>
      <c r="F318" s="31">
        <v>2409.6</v>
      </c>
      <c r="G318" s="66"/>
      <c r="H318" s="31">
        <f t="shared" si="27"/>
        <v>100</v>
      </c>
      <c r="I318" s="31"/>
    </row>
    <row r="319" spans="1:11" ht="30" hidden="1" customHeight="1">
      <c r="A319" s="56" t="s">
        <v>594</v>
      </c>
      <c r="B319" s="60" t="s">
        <v>592</v>
      </c>
      <c r="C319" s="23">
        <f t="shared" ref="C319:I319" si="39">C320</f>
        <v>0</v>
      </c>
      <c r="D319" s="23">
        <f t="shared" si="39"/>
        <v>0</v>
      </c>
      <c r="E319" s="66">
        <f t="shared" si="33"/>
        <v>0</v>
      </c>
      <c r="F319" s="23">
        <f t="shared" si="39"/>
        <v>0</v>
      </c>
      <c r="G319" s="66">
        <f t="shared" si="34"/>
        <v>0</v>
      </c>
      <c r="H319" s="23" t="e">
        <f t="shared" si="27"/>
        <v>#DIV/0!</v>
      </c>
      <c r="I319" s="23">
        <f t="shared" si="39"/>
        <v>0</v>
      </c>
    </row>
    <row r="320" spans="1:11" ht="30" hidden="1" customHeight="1">
      <c r="A320" s="49" t="s">
        <v>595</v>
      </c>
      <c r="B320" s="62" t="s">
        <v>593</v>
      </c>
      <c r="C320" s="31">
        <v>0</v>
      </c>
      <c r="D320" s="31">
        <v>0</v>
      </c>
      <c r="E320" s="66">
        <f t="shared" si="33"/>
        <v>0</v>
      </c>
      <c r="F320" s="31">
        <v>0</v>
      </c>
      <c r="G320" s="66">
        <f t="shared" si="34"/>
        <v>0</v>
      </c>
      <c r="H320" s="31" t="e">
        <f t="shared" si="27"/>
        <v>#DIV/0!</v>
      </c>
      <c r="I320" s="31"/>
    </row>
    <row r="321" spans="1:9" ht="30" hidden="1" customHeight="1">
      <c r="A321" s="56" t="s">
        <v>598</v>
      </c>
      <c r="B321" s="60" t="s">
        <v>596</v>
      </c>
      <c r="C321" s="23">
        <f t="shared" ref="C321:I321" si="40">C322</f>
        <v>0</v>
      </c>
      <c r="D321" s="23">
        <f t="shared" si="40"/>
        <v>0</v>
      </c>
      <c r="E321" s="66">
        <f t="shared" si="33"/>
        <v>0</v>
      </c>
      <c r="F321" s="23">
        <f t="shared" si="40"/>
        <v>0</v>
      </c>
      <c r="G321" s="66">
        <f t="shared" si="34"/>
        <v>0</v>
      </c>
      <c r="H321" s="23" t="e">
        <f t="shared" si="27"/>
        <v>#DIV/0!</v>
      </c>
      <c r="I321" s="23">
        <f t="shared" si="40"/>
        <v>0</v>
      </c>
    </row>
    <row r="322" spans="1:9" ht="30" hidden="1" customHeight="1">
      <c r="A322" s="49" t="s">
        <v>599</v>
      </c>
      <c r="B322" s="62" t="s">
        <v>597</v>
      </c>
      <c r="C322" s="31">
        <v>0</v>
      </c>
      <c r="D322" s="31">
        <v>0</v>
      </c>
      <c r="E322" s="66">
        <f t="shared" si="33"/>
        <v>0</v>
      </c>
      <c r="F322" s="31">
        <v>0</v>
      </c>
      <c r="G322" s="66">
        <f t="shared" si="34"/>
        <v>0</v>
      </c>
      <c r="H322" s="31" t="e">
        <f t="shared" si="27"/>
        <v>#DIV/0!</v>
      </c>
      <c r="I322" s="31"/>
    </row>
    <row r="323" spans="1:9" ht="30" hidden="1" customHeight="1">
      <c r="A323" s="56" t="s">
        <v>572</v>
      </c>
      <c r="B323" s="60" t="s">
        <v>570</v>
      </c>
      <c r="C323" s="23">
        <v>0</v>
      </c>
      <c r="D323" s="23">
        <f>D324</f>
        <v>0</v>
      </c>
      <c r="E323" s="66">
        <f t="shared" si="33"/>
        <v>0</v>
      </c>
      <c r="F323" s="23">
        <f>F324</f>
        <v>0</v>
      </c>
      <c r="G323" s="66">
        <f t="shared" si="34"/>
        <v>0</v>
      </c>
      <c r="H323" s="23" t="e">
        <f t="shared" si="27"/>
        <v>#DIV/0!</v>
      </c>
      <c r="I323" s="23"/>
    </row>
    <row r="324" spans="1:9" ht="30" hidden="1" customHeight="1">
      <c r="A324" s="49" t="s">
        <v>573</v>
      </c>
      <c r="B324" s="62" t="s">
        <v>571</v>
      </c>
      <c r="C324" s="31">
        <v>0</v>
      </c>
      <c r="D324" s="31">
        <v>0</v>
      </c>
      <c r="E324" s="66">
        <f t="shared" si="33"/>
        <v>0</v>
      </c>
      <c r="F324" s="31">
        <v>0</v>
      </c>
      <c r="G324" s="66">
        <f t="shared" si="34"/>
        <v>0</v>
      </c>
      <c r="H324" s="31" t="e">
        <f t="shared" si="27"/>
        <v>#DIV/0!</v>
      </c>
      <c r="I324" s="31"/>
    </row>
    <row r="325" spans="1:9" ht="39" customHeight="1">
      <c r="A325" s="56" t="s">
        <v>460</v>
      </c>
      <c r="B325" s="60" t="s">
        <v>378</v>
      </c>
      <c r="C325" s="23">
        <f>C326</f>
        <v>0</v>
      </c>
      <c r="D325" s="23">
        <f t="shared" ref="D325:F325" si="41">D326</f>
        <v>5122.8</v>
      </c>
      <c r="E325" s="66">
        <f t="shared" si="33"/>
        <v>5122.8</v>
      </c>
      <c r="F325" s="23">
        <f t="shared" si="41"/>
        <v>5122.8</v>
      </c>
      <c r="G325" s="66">
        <f t="shared" si="34"/>
        <v>0</v>
      </c>
      <c r="H325" s="23">
        <f t="shared" si="27"/>
        <v>100</v>
      </c>
      <c r="I325" s="23"/>
    </row>
    <row r="326" spans="1:9" ht="42" customHeight="1">
      <c r="A326" s="49" t="s">
        <v>461</v>
      </c>
      <c r="B326" s="62" t="s">
        <v>379</v>
      </c>
      <c r="C326" s="31">
        <v>0</v>
      </c>
      <c r="D326" s="31">
        <v>5122.8</v>
      </c>
      <c r="E326" s="66">
        <f t="shared" si="33"/>
        <v>5122.8</v>
      </c>
      <c r="F326" s="31">
        <v>5122.8</v>
      </c>
      <c r="G326" s="66">
        <f t="shared" si="34"/>
        <v>0</v>
      </c>
      <c r="H326" s="31">
        <f t="shared" si="27"/>
        <v>100</v>
      </c>
      <c r="I326" s="31"/>
    </row>
    <row r="327" spans="1:9" ht="30" hidden="1" customHeight="1">
      <c r="A327" s="56" t="s">
        <v>576</v>
      </c>
      <c r="B327" s="60" t="s">
        <v>574</v>
      </c>
      <c r="C327" s="23">
        <f>C328</f>
        <v>0</v>
      </c>
      <c r="D327" s="23">
        <f t="shared" ref="D327:F327" si="42">D328</f>
        <v>0</v>
      </c>
      <c r="E327" s="66">
        <f t="shared" si="33"/>
        <v>0</v>
      </c>
      <c r="F327" s="23">
        <f t="shared" si="42"/>
        <v>0</v>
      </c>
      <c r="G327" s="66">
        <f t="shared" si="34"/>
        <v>0</v>
      </c>
      <c r="H327" s="23" t="e">
        <f t="shared" si="27"/>
        <v>#DIV/0!</v>
      </c>
      <c r="I327" s="23"/>
    </row>
    <row r="328" spans="1:9" ht="30" hidden="1" customHeight="1">
      <c r="A328" s="49" t="s">
        <v>577</v>
      </c>
      <c r="B328" s="62" t="s">
        <v>575</v>
      </c>
      <c r="C328" s="31">
        <v>0</v>
      </c>
      <c r="D328" s="31"/>
      <c r="E328" s="66">
        <f t="shared" si="33"/>
        <v>0</v>
      </c>
      <c r="F328" s="31"/>
      <c r="G328" s="66">
        <f t="shared" si="34"/>
        <v>0</v>
      </c>
      <c r="H328" s="31" t="e">
        <f t="shared" si="27"/>
        <v>#DIV/0!</v>
      </c>
      <c r="I328" s="31"/>
    </row>
    <row r="329" spans="1:9" ht="26.25" customHeight="1">
      <c r="A329" s="56" t="s">
        <v>462</v>
      </c>
      <c r="B329" s="60" t="s">
        <v>380</v>
      </c>
      <c r="C329" s="23">
        <f>C330</f>
        <v>0</v>
      </c>
      <c r="D329" s="23">
        <f t="shared" ref="D329:I329" si="43">D330</f>
        <v>4639.8999999999996</v>
      </c>
      <c r="E329" s="66">
        <f t="shared" si="33"/>
        <v>4639.8999999999996</v>
      </c>
      <c r="F329" s="23">
        <f t="shared" si="43"/>
        <v>3868.9</v>
      </c>
      <c r="G329" s="66">
        <f t="shared" si="34"/>
        <v>-770.99999999999955</v>
      </c>
      <c r="H329" s="23">
        <f t="shared" si="27"/>
        <v>83.383262570314017</v>
      </c>
      <c r="I329" s="23">
        <f t="shared" si="43"/>
        <v>0</v>
      </c>
    </row>
    <row r="330" spans="1:9" ht="27" customHeight="1">
      <c r="A330" s="49" t="s">
        <v>463</v>
      </c>
      <c r="B330" s="62" t="s">
        <v>381</v>
      </c>
      <c r="C330" s="31">
        <f>32700-32700</f>
        <v>0</v>
      </c>
      <c r="D330" s="31">
        <v>4639.8999999999996</v>
      </c>
      <c r="E330" s="66">
        <f t="shared" si="33"/>
        <v>4639.8999999999996</v>
      </c>
      <c r="F330" s="31">
        <v>3868.9</v>
      </c>
      <c r="G330" s="66">
        <f t="shared" si="34"/>
        <v>-770.99999999999955</v>
      </c>
      <c r="H330" s="31">
        <f t="shared" si="27"/>
        <v>83.383262570314017</v>
      </c>
      <c r="I330" s="31"/>
    </row>
    <row r="331" spans="1:9" ht="14.25" customHeight="1">
      <c r="A331" s="56" t="s">
        <v>371</v>
      </c>
      <c r="B331" s="60" t="s">
        <v>372</v>
      </c>
      <c r="C331" s="31">
        <f>C332</f>
        <v>0</v>
      </c>
      <c r="D331" s="31">
        <f>D332</f>
        <v>100</v>
      </c>
      <c r="E331" s="66">
        <f t="shared" si="33"/>
        <v>100</v>
      </c>
      <c r="F331" s="31">
        <f>F332</f>
        <v>100</v>
      </c>
      <c r="G331" s="66">
        <f t="shared" si="34"/>
        <v>0</v>
      </c>
      <c r="H331" s="31">
        <f t="shared" si="27"/>
        <v>100</v>
      </c>
      <c r="I331" s="31">
        <f>I332</f>
        <v>0</v>
      </c>
    </row>
    <row r="332" spans="1:9" ht="14.25" customHeight="1">
      <c r="A332" s="49" t="s">
        <v>373</v>
      </c>
      <c r="B332" s="62" t="s">
        <v>372</v>
      </c>
      <c r="C332" s="31">
        <v>0</v>
      </c>
      <c r="D332" s="31">
        <v>100</v>
      </c>
      <c r="E332" s="66">
        <f t="shared" si="33"/>
        <v>100</v>
      </c>
      <c r="F332" s="31">
        <v>100</v>
      </c>
      <c r="G332" s="66">
        <f t="shared" si="34"/>
        <v>0</v>
      </c>
      <c r="H332" s="31">
        <f t="shared" si="27"/>
        <v>100</v>
      </c>
      <c r="I332" s="31"/>
    </row>
    <row r="333" spans="1:9" ht="25.5">
      <c r="A333" s="56" t="s">
        <v>440</v>
      </c>
      <c r="B333" s="60" t="s">
        <v>438</v>
      </c>
      <c r="C333" s="23">
        <f>C334</f>
        <v>0</v>
      </c>
      <c r="D333" s="23">
        <f t="shared" ref="D333:F333" si="44">D334</f>
        <v>64488.5</v>
      </c>
      <c r="E333" s="66">
        <f t="shared" si="33"/>
        <v>64488.5</v>
      </c>
      <c r="F333" s="23">
        <f t="shared" si="44"/>
        <v>64488.5</v>
      </c>
      <c r="G333" s="66">
        <f t="shared" si="34"/>
        <v>0</v>
      </c>
      <c r="H333" s="23">
        <f t="shared" si="27"/>
        <v>100</v>
      </c>
      <c r="I333" s="23"/>
    </row>
    <row r="334" spans="1:9" ht="25.5">
      <c r="A334" s="49" t="s">
        <v>441</v>
      </c>
      <c r="B334" s="62" t="s">
        <v>439</v>
      </c>
      <c r="C334" s="31">
        <v>0</v>
      </c>
      <c r="D334" s="31">
        <v>64488.5</v>
      </c>
      <c r="E334" s="66">
        <f t="shared" si="33"/>
        <v>64488.5</v>
      </c>
      <c r="F334" s="31">
        <v>64488.5</v>
      </c>
      <c r="G334" s="66">
        <f t="shared" si="34"/>
        <v>0</v>
      </c>
      <c r="H334" s="31">
        <f t="shared" si="27"/>
        <v>100</v>
      </c>
      <c r="I334" s="31"/>
    </row>
    <row r="335" spans="1:9" ht="28.9" hidden="1" customHeight="1">
      <c r="A335" s="49" t="s">
        <v>374</v>
      </c>
      <c r="B335" s="62" t="s">
        <v>375</v>
      </c>
      <c r="C335" s="23">
        <f>C336</f>
        <v>0</v>
      </c>
      <c r="D335" s="23">
        <f>D336</f>
        <v>0</v>
      </c>
      <c r="E335" s="66">
        <f t="shared" si="33"/>
        <v>0</v>
      </c>
      <c r="F335" s="23">
        <f>F336</f>
        <v>0</v>
      </c>
      <c r="G335" s="66">
        <f t="shared" si="34"/>
        <v>0</v>
      </c>
      <c r="H335" s="23" t="e">
        <f t="shared" si="27"/>
        <v>#DIV/0!</v>
      </c>
      <c r="I335" s="23"/>
    </row>
    <row r="336" spans="1:9" ht="42" hidden="1" customHeight="1">
      <c r="A336" s="49" t="s">
        <v>376</v>
      </c>
      <c r="B336" s="62" t="s">
        <v>377</v>
      </c>
      <c r="C336" s="31">
        <v>0</v>
      </c>
      <c r="D336" s="31"/>
      <c r="E336" s="66">
        <f t="shared" si="33"/>
        <v>0</v>
      </c>
      <c r="F336" s="31"/>
      <c r="G336" s="66">
        <f t="shared" si="34"/>
        <v>0</v>
      </c>
      <c r="H336" s="31" t="e">
        <f t="shared" si="27"/>
        <v>#DIV/0!</v>
      </c>
      <c r="I336" s="31"/>
    </row>
    <row r="337" spans="1:9" ht="31.9" hidden="1" customHeight="1">
      <c r="A337" s="49" t="s">
        <v>421</v>
      </c>
      <c r="B337" s="22" t="s">
        <v>420</v>
      </c>
      <c r="C337" s="23">
        <f>C338</f>
        <v>0</v>
      </c>
      <c r="D337" s="23">
        <f>D338</f>
        <v>0</v>
      </c>
      <c r="E337" s="66">
        <f t="shared" si="33"/>
        <v>0</v>
      </c>
      <c r="F337" s="23">
        <f>F338</f>
        <v>0</v>
      </c>
      <c r="G337" s="66">
        <f t="shared" si="34"/>
        <v>0</v>
      </c>
      <c r="H337" s="23" t="e">
        <f t="shared" si="27"/>
        <v>#DIV/0!</v>
      </c>
      <c r="I337" s="31"/>
    </row>
    <row r="338" spans="1:9" ht="33" hidden="1" customHeight="1">
      <c r="A338" s="49" t="s">
        <v>422</v>
      </c>
      <c r="B338" s="30" t="s">
        <v>419</v>
      </c>
      <c r="C338" s="31">
        <v>0</v>
      </c>
      <c r="D338" s="31"/>
      <c r="E338" s="66">
        <f t="shared" si="33"/>
        <v>0</v>
      </c>
      <c r="F338" s="31"/>
      <c r="G338" s="66">
        <f t="shared" si="34"/>
        <v>0</v>
      </c>
      <c r="H338" s="31" t="e">
        <f t="shared" ref="H338:H394" si="45">F338/D338*100</f>
        <v>#DIV/0!</v>
      </c>
      <c r="I338" s="31"/>
    </row>
    <row r="339" spans="1:9" ht="22.15" hidden="1" customHeight="1">
      <c r="A339" s="50" t="s">
        <v>602</v>
      </c>
      <c r="B339" s="22" t="s">
        <v>600</v>
      </c>
      <c r="C339" s="23">
        <f t="shared" ref="C339:I339" si="46">C340</f>
        <v>0</v>
      </c>
      <c r="D339" s="23">
        <f t="shared" si="46"/>
        <v>0</v>
      </c>
      <c r="E339" s="66">
        <f t="shared" si="33"/>
        <v>0</v>
      </c>
      <c r="F339" s="23">
        <f t="shared" si="46"/>
        <v>0</v>
      </c>
      <c r="G339" s="66">
        <f t="shared" si="34"/>
        <v>0</v>
      </c>
      <c r="H339" s="23" t="e">
        <f t="shared" si="45"/>
        <v>#DIV/0!</v>
      </c>
      <c r="I339" s="23">
        <f t="shared" si="46"/>
        <v>0</v>
      </c>
    </row>
    <row r="340" spans="1:9" ht="33" hidden="1" customHeight="1">
      <c r="A340" s="61" t="s">
        <v>603</v>
      </c>
      <c r="B340" s="30" t="s">
        <v>601</v>
      </c>
      <c r="C340" s="31">
        <v>0</v>
      </c>
      <c r="D340" s="31"/>
      <c r="E340" s="66">
        <f t="shared" si="33"/>
        <v>0</v>
      </c>
      <c r="F340" s="31"/>
      <c r="G340" s="66">
        <f t="shared" si="34"/>
        <v>0</v>
      </c>
      <c r="H340" s="31" t="e">
        <f t="shared" si="45"/>
        <v>#DIV/0!</v>
      </c>
      <c r="I340" s="31"/>
    </row>
    <row r="341" spans="1:9" ht="33" hidden="1" customHeight="1">
      <c r="A341" s="50" t="s">
        <v>444</v>
      </c>
      <c r="B341" s="22" t="s">
        <v>442</v>
      </c>
      <c r="C341" s="23">
        <f>C342</f>
        <v>0</v>
      </c>
      <c r="D341" s="23">
        <f>D342</f>
        <v>0</v>
      </c>
      <c r="E341" s="66">
        <f t="shared" si="33"/>
        <v>0</v>
      </c>
      <c r="F341" s="23">
        <f>F342</f>
        <v>0</v>
      </c>
      <c r="G341" s="66">
        <f t="shared" si="34"/>
        <v>0</v>
      </c>
      <c r="H341" s="23" t="e">
        <f t="shared" si="45"/>
        <v>#DIV/0!</v>
      </c>
      <c r="I341" s="23"/>
    </row>
    <row r="342" spans="1:9" ht="33" hidden="1" customHeight="1">
      <c r="A342" s="61" t="s">
        <v>445</v>
      </c>
      <c r="B342" s="30" t="s">
        <v>443</v>
      </c>
      <c r="C342" s="31">
        <v>0</v>
      </c>
      <c r="D342" s="31">
        <v>0</v>
      </c>
      <c r="E342" s="66">
        <f t="shared" si="33"/>
        <v>0</v>
      </c>
      <c r="F342" s="31">
        <v>0</v>
      </c>
      <c r="G342" s="66">
        <f t="shared" si="34"/>
        <v>0</v>
      </c>
      <c r="H342" s="31" t="e">
        <f t="shared" si="45"/>
        <v>#DIV/0!</v>
      </c>
      <c r="I342" s="31"/>
    </row>
    <row r="343" spans="1:9" s="28" customFormat="1" ht="15.75" customHeight="1">
      <c r="A343" s="56" t="s">
        <v>464</v>
      </c>
      <c r="B343" s="40" t="s">
        <v>382</v>
      </c>
      <c r="C343" s="23">
        <f>C344</f>
        <v>11057</v>
      </c>
      <c r="D343" s="23">
        <f>D344</f>
        <v>43783.5</v>
      </c>
      <c r="E343" s="66">
        <f t="shared" si="33"/>
        <v>32726.5</v>
      </c>
      <c r="F343" s="23">
        <f>F344</f>
        <v>35770.9</v>
      </c>
      <c r="G343" s="66">
        <f t="shared" si="34"/>
        <v>-8012.5999999999985</v>
      </c>
      <c r="H343" s="23">
        <f t="shared" si="45"/>
        <v>81.699498669590142</v>
      </c>
      <c r="I343" s="23">
        <f>I344</f>
        <v>0</v>
      </c>
    </row>
    <row r="344" spans="1:9" ht="15.75" customHeight="1">
      <c r="A344" s="49" t="s">
        <v>465</v>
      </c>
      <c r="B344" s="25" t="s">
        <v>383</v>
      </c>
      <c r="C344" s="31">
        <v>11057</v>
      </c>
      <c r="D344" s="31">
        <v>43783.5</v>
      </c>
      <c r="E344" s="66">
        <f t="shared" si="33"/>
        <v>32726.5</v>
      </c>
      <c r="F344" s="31">
        <v>35770.9</v>
      </c>
      <c r="G344" s="66">
        <f t="shared" si="34"/>
        <v>-8012.5999999999985</v>
      </c>
      <c r="H344" s="31">
        <f t="shared" si="45"/>
        <v>81.699498669590142</v>
      </c>
      <c r="I344" s="31"/>
    </row>
    <row r="345" spans="1:9" s="35" customFormat="1" ht="15.75" customHeight="1">
      <c r="A345" s="18" t="s">
        <v>466</v>
      </c>
      <c r="B345" s="43" t="s">
        <v>384</v>
      </c>
      <c r="C345" s="16">
        <f>C346+C348+C350+C354+C356+C358+C360+C352</f>
        <v>897691.50000000012</v>
      </c>
      <c r="D345" s="16">
        <f>D346+D348+D350+D354+D356+D358+D360+D352</f>
        <v>912047.20000000007</v>
      </c>
      <c r="E345" s="66">
        <f t="shared" si="33"/>
        <v>14355.699999999953</v>
      </c>
      <c r="F345" s="16">
        <f>F346+F348+F350+F354+F356+F358+F360+F352</f>
        <v>881992.60000000009</v>
      </c>
      <c r="G345" s="66">
        <f t="shared" si="34"/>
        <v>-30054.599999999977</v>
      </c>
      <c r="H345" s="16">
        <f t="shared" si="45"/>
        <v>96.70471001939373</v>
      </c>
      <c r="I345" s="16">
        <f t="shared" ref="I345" si="47">I346+I348+I350+I354+I356+I358+I360</f>
        <v>0</v>
      </c>
    </row>
    <row r="346" spans="1:9" s="28" customFormat="1" ht="27.75" customHeight="1">
      <c r="A346" s="56" t="s">
        <v>467</v>
      </c>
      <c r="B346" s="40" t="s">
        <v>385</v>
      </c>
      <c r="C346" s="23">
        <f>C347</f>
        <v>863992.8</v>
      </c>
      <c r="D346" s="23">
        <f>D347</f>
        <v>870050.4</v>
      </c>
      <c r="E346" s="66">
        <f t="shared" si="33"/>
        <v>6057.5999999999767</v>
      </c>
      <c r="F346" s="23">
        <f>F347</f>
        <v>870050.4</v>
      </c>
      <c r="G346" s="66">
        <f t="shared" si="34"/>
        <v>0</v>
      </c>
      <c r="H346" s="23">
        <f t="shared" si="45"/>
        <v>100</v>
      </c>
      <c r="I346" s="23">
        <f>I347</f>
        <v>0</v>
      </c>
    </row>
    <row r="347" spans="1:9" ht="27" customHeight="1">
      <c r="A347" s="49" t="s">
        <v>468</v>
      </c>
      <c r="B347" s="55" t="s">
        <v>386</v>
      </c>
      <c r="C347" s="31">
        <v>863992.8</v>
      </c>
      <c r="D347" s="31">
        <v>870050.4</v>
      </c>
      <c r="E347" s="66">
        <f t="shared" si="33"/>
        <v>6057.5999999999767</v>
      </c>
      <c r="F347" s="31">
        <v>870050.4</v>
      </c>
      <c r="G347" s="66">
        <f t="shared" si="34"/>
        <v>0</v>
      </c>
      <c r="H347" s="31">
        <f t="shared" si="45"/>
        <v>100</v>
      </c>
      <c r="I347" s="31"/>
    </row>
    <row r="348" spans="1:9" ht="39.75" customHeight="1">
      <c r="A348" s="56" t="s">
        <v>469</v>
      </c>
      <c r="B348" s="40" t="s">
        <v>387</v>
      </c>
      <c r="C348" s="23">
        <f>C349</f>
        <v>33443.9</v>
      </c>
      <c r="D348" s="23">
        <f>D349</f>
        <v>33443.9</v>
      </c>
      <c r="E348" s="66">
        <f t="shared" si="33"/>
        <v>0</v>
      </c>
      <c r="F348" s="23">
        <f>F349</f>
        <v>4801.3</v>
      </c>
      <c r="G348" s="66">
        <f t="shared" si="34"/>
        <v>-28642.600000000002</v>
      </c>
      <c r="H348" s="23">
        <f t="shared" si="45"/>
        <v>14.356280218515186</v>
      </c>
      <c r="I348" s="23"/>
    </row>
    <row r="349" spans="1:9" ht="40.5" customHeight="1">
      <c r="A349" s="61" t="s">
        <v>470</v>
      </c>
      <c r="B349" s="25" t="s">
        <v>388</v>
      </c>
      <c r="C349" s="31">
        <v>33443.9</v>
      </c>
      <c r="D349" s="31">
        <v>33443.9</v>
      </c>
      <c r="E349" s="66">
        <f t="shared" si="33"/>
        <v>0</v>
      </c>
      <c r="F349" s="31">
        <v>4801.3</v>
      </c>
      <c r="G349" s="66">
        <f t="shared" si="34"/>
        <v>-28642.600000000002</v>
      </c>
      <c r="H349" s="31">
        <f t="shared" si="45"/>
        <v>14.356280218515186</v>
      </c>
      <c r="I349" s="31"/>
    </row>
    <row r="350" spans="1:9" ht="39.75" customHeight="1">
      <c r="A350" s="56" t="s">
        <v>471</v>
      </c>
      <c r="B350" s="40" t="s">
        <v>389</v>
      </c>
      <c r="C350" s="23">
        <f>C351</f>
        <v>35</v>
      </c>
      <c r="D350" s="23">
        <f>D351</f>
        <v>35</v>
      </c>
      <c r="E350" s="66">
        <f t="shared" si="33"/>
        <v>0</v>
      </c>
      <c r="F350" s="23">
        <f>F351</f>
        <v>19.3</v>
      </c>
      <c r="G350" s="66">
        <f t="shared" si="34"/>
        <v>-15.7</v>
      </c>
      <c r="H350" s="23">
        <f t="shared" si="45"/>
        <v>55.142857142857146</v>
      </c>
      <c r="I350" s="23">
        <f>I351</f>
        <v>0</v>
      </c>
    </row>
    <row r="351" spans="1:9" ht="39.75" customHeight="1">
      <c r="A351" s="61" t="s">
        <v>472</v>
      </c>
      <c r="B351" s="25" t="s">
        <v>390</v>
      </c>
      <c r="C351" s="31">
        <v>35</v>
      </c>
      <c r="D351" s="31">
        <v>35</v>
      </c>
      <c r="E351" s="66">
        <f t="shared" si="33"/>
        <v>0</v>
      </c>
      <c r="F351" s="31">
        <v>19.3</v>
      </c>
      <c r="G351" s="66">
        <f t="shared" si="34"/>
        <v>-15.7</v>
      </c>
      <c r="H351" s="31">
        <f t="shared" si="45"/>
        <v>55.142857142857146</v>
      </c>
      <c r="I351" s="31">
        <v>0</v>
      </c>
    </row>
    <row r="352" spans="1:9" ht="63.75" customHeight="1">
      <c r="A352" s="50" t="s">
        <v>456</v>
      </c>
      <c r="B352" s="22" t="s">
        <v>454</v>
      </c>
      <c r="C352" s="23">
        <v>0</v>
      </c>
      <c r="D352" s="23">
        <f>D353</f>
        <v>1592.2</v>
      </c>
      <c r="E352" s="66">
        <f t="shared" si="33"/>
        <v>1592.2</v>
      </c>
      <c r="F352" s="23">
        <f>F353</f>
        <v>1592.2</v>
      </c>
      <c r="G352" s="66">
        <f t="shared" si="34"/>
        <v>0</v>
      </c>
      <c r="H352" s="23">
        <f t="shared" si="45"/>
        <v>100</v>
      </c>
      <c r="I352" s="23"/>
    </row>
    <row r="353" spans="1:9" ht="63.75" customHeight="1">
      <c r="A353" s="61" t="s">
        <v>457</v>
      </c>
      <c r="B353" s="25" t="s">
        <v>455</v>
      </c>
      <c r="C353" s="31">
        <v>0</v>
      </c>
      <c r="D353" s="31">
        <v>1592.2</v>
      </c>
      <c r="E353" s="66">
        <f t="shared" si="33"/>
        <v>1592.2</v>
      </c>
      <c r="F353" s="31">
        <v>1592.2</v>
      </c>
      <c r="G353" s="66">
        <f t="shared" si="34"/>
        <v>0</v>
      </c>
      <c r="H353" s="31">
        <f t="shared" si="45"/>
        <v>100</v>
      </c>
      <c r="I353" s="31"/>
    </row>
    <row r="354" spans="1:9" s="28" customFormat="1" ht="39.75" customHeight="1">
      <c r="A354" s="56" t="s">
        <v>473</v>
      </c>
      <c r="B354" s="22" t="s">
        <v>418</v>
      </c>
      <c r="C354" s="23">
        <f>C355</f>
        <v>0</v>
      </c>
      <c r="D354" s="23">
        <f>D355</f>
        <v>1592.3</v>
      </c>
      <c r="E354" s="66">
        <f t="shared" si="33"/>
        <v>1592.3</v>
      </c>
      <c r="F354" s="23">
        <f>F355</f>
        <v>1592.3</v>
      </c>
      <c r="G354" s="66">
        <f t="shared" si="34"/>
        <v>0</v>
      </c>
      <c r="H354" s="23">
        <f t="shared" si="45"/>
        <v>100</v>
      </c>
      <c r="I354" s="23">
        <f>I355</f>
        <v>0</v>
      </c>
    </row>
    <row r="355" spans="1:9" ht="39" customHeight="1">
      <c r="A355" s="49" t="s">
        <v>474</v>
      </c>
      <c r="B355" s="25" t="s">
        <v>417</v>
      </c>
      <c r="C355" s="31">
        <v>0</v>
      </c>
      <c r="D355" s="31">
        <v>1592.3</v>
      </c>
      <c r="E355" s="66">
        <f t="shared" si="33"/>
        <v>1592.3</v>
      </c>
      <c r="F355" s="31">
        <v>1592.3</v>
      </c>
      <c r="G355" s="66">
        <f t="shared" si="34"/>
        <v>0</v>
      </c>
      <c r="H355" s="31">
        <f t="shared" si="45"/>
        <v>100</v>
      </c>
      <c r="I355" s="31">
        <v>0</v>
      </c>
    </row>
    <row r="356" spans="1:9" ht="42.6" hidden="1" customHeight="1">
      <c r="A356" s="56" t="s">
        <v>475</v>
      </c>
      <c r="B356" s="22" t="s">
        <v>391</v>
      </c>
      <c r="C356" s="23">
        <f>C357</f>
        <v>0</v>
      </c>
      <c r="D356" s="23">
        <f>D357</f>
        <v>0</v>
      </c>
      <c r="E356" s="66">
        <f t="shared" si="33"/>
        <v>0</v>
      </c>
      <c r="F356" s="23">
        <f>F357</f>
        <v>0</v>
      </c>
      <c r="G356" s="66">
        <f t="shared" si="34"/>
        <v>0</v>
      </c>
      <c r="H356" s="23" t="e">
        <f t="shared" si="45"/>
        <v>#DIV/0!</v>
      </c>
      <c r="I356" s="31"/>
    </row>
    <row r="357" spans="1:9" ht="43.15" hidden="1" customHeight="1">
      <c r="A357" s="61" t="s">
        <v>476</v>
      </c>
      <c r="B357" s="25" t="s">
        <v>392</v>
      </c>
      <c r="C357" s="31">
        <v>0</v>
      </c>
      <c r="D357" s="31"/>
      <c r="E357" s="66">
        <f t="shared" si="33"/>
        <v>0</v>
      </c>
      <c r="F357" s="31"/>
      <c r="G357" s="66">
        <f t="shared" si="34"/>
        <v>0</v>
      </c>
      <c r="H357" s="31" t="e">
        <f t="shared" si="45"/>
        <v>#DIV/0!</v>
      </c>
      <c r="I357" s="31"/>
    </row>
    <row r="358" spans="1:9" ht="17.45" customHeight="1">
      <c r="A358" s="50" t="s">
        <v>477</v>
      </c>
      <c r="B358" s="22" t="s">
        <v>393</v>
      </c>
      <c r="C358" s="23">
        <f>C359</f>
        <v>0</v>
      </c>
      <c r="D358" s="23">
        <f>D359</f>
        <v>4899.8</v>
      </c>
      <c r="E358" s="66">
        <f t="shared" si="33"/>
        <v>4899.8</v>
      </c>
      <c r="F358" s="23">
        <f>F359</f>
        <v>3503.5</v>
      </c>
      <c r="G358" s="66">
        <f t="shared" si="34"/>
        <v>-1396.3000000000002</v>
      </c>
      <c r="H358" s="23">
        <f t="shared" si="45"/>
        <v>71.502918486468843</v>
      </c>
      <c r="I358" s="23"/>
    </row>
    <row r="359" spans="1:9" ht="27.6" customHeight="1">
      <c r="A359" s="49" t="s">
        <v>478</v>
      </c>
      <c r="B359" s="25" t="s">
        <v>394</v>
      </c>
      <c r="C359" s="31">
        <v>0</v>
      </c>
      <c r="D359" s="31">
        <v>4899.8</v>
      </c>
      <c r="E359" s="66">
        <f t="shared" si="33"/>
        <v>4899.8</v>
      </c>
      <c r="F359" s="31">
        <v>3503.5</v>
      </c>
      <c r="G359" s="66">
        <f t="shared" si="34"/>
        <v>-1396.3000000000002</v>
      </c>
      <c r="H359" s="31">
        <f t="shared" si="45"/>
        <v>71.502918486468843</v>
      </c>
      <c r="I359" s="31"/>
    </row>
    <row r="360" spans="1:9" s="28" customFormat="1" ht="16.5" customHeight="1">
      <c r="A360" s="50" t="s">
        <v>479</v>
      </c>
      <c r="B360" s="40" t="s">
        <v>395</v>
      </c>
      <c r="C360" s="23">
        <f>C361</f>
        <v>219.8</v>
      </c>
      <c r="D360" s="23">
        <f>D361</f>
        <v>433.6</v>
      </c>
      <c r="E360" s="66">
        <f t="shared" si="33"/>
        <v>213.8</v>
      </c>
      <c r="F360" s="23">
        <f>F361</f>
        <v>433.6</v>
      </c>
      <c r="G360" s="66">
        <f t="shared" si="34"/>
        <v>0</v>
      </c>
      <c r="H360" s="23">
        <f t="shared" si="45"/>
        <v>100</v>
      </c>
      <c r="I360" s="23">
        <f>I361</f>
        <v>0</v>
      </c>
    </row>
    <row r="361" spans="1:9" ht="16.5" customHeight="1">
      <c r="A361" s="61" t="s">
        <v>480</v>
      </c>
      <c r="B361" s="62" t="s">
        <v>396</v>
      </c>
      <c r="C361" s="31">
        <v>219.8</v>
      </c>
      <c r="D361" s="31">
        <v>433.6</v>
      </c>
      <c r="E361" s="66">
        <f t="shared" ref="E361:E394" si="48">D361-C361</f>
        <v>213.8</v>
      </c>
      <c r="F361" s="31">
        <v>433.6</v>
      </c>
      <c r="G361" s="66">
        <f t="shared" ref="G361:G394" si="49">F361-D361</f>
        <v>0</v>
      </c>
      <c r="H361" s="31">
        <f t="shared" si="45"/>
        <v>100</v>
      </c>
      <c r="I361" s="31"/>
    </row>
    <row r="362" spans="1:9" s="35" customFormat="1">
      <c r="A362" s="58" t="s">
        <v>481</v>
      </c>
      <c r="B362" s="59" t="s">
        <v>397</v>
      </c>
      <c r="C362" s="44">
        <f>C367+C369+C363+C365</f>
        <v>164479.80000000002</v>
      </c>
      <c r="D362" s="44">
        <f>D367+D369+D363+D365</f>
        <v>341789.9</v>
      </c>
      <c r="E362" s="44">
        <f t="shared" ref="E362:F362" si="50">E367+E369+E363+E365</f>
        <v>176310.1</v>
      </c>
      <c r="F362" s="44">
        <f t="shared" si="50"/>
        <v>233840.2</v>
      </c>
      <c r="G362" s="66">
        <f t="shared" si="49"/>
        <v>-107949.70000000001</v>
      </c>
      <c r="H362" s="44">
        <f t="shared" si="45"/>
        <v>68.416357534263</v>
      </c>
      <c r="I362" s="44" t="e">
        <f>I363+I369+I367+#REF!+#REF!</f>
        <v>#REF!</v>
      </c>
    </row>
    <row r="363" spans="1:9" ht="38.25">
      <c r="A363" s="50" t="s">
        <v>706</v>
      </c>
      <c r="B363" s="60" t="s">
        <v>703</v>
      </c>
      <c r="C363" s="23">
        <f>C364</f>
        <v>32186.6</v>
      </c>
      <c r="D363" s="23">
        <f>D364</f>
        <v>37795</v>
      </c>
      <c r="E363" s="79">
        <f t="shared" si="48"/>
        <v>5608.4000000000015</v>
      </c>
      <c r="F363" s="23">
        <f>F364</f>
        <v>37795</v>
      </c>
      <c r="G363" s="79">
        <f t="shared" si="49"/>
        <v>0</v>
      </c>
      <c r="H363" s="23">
        <f t="shared" si="45"/>
        <v>100</v>
      </c>
      <c r="I363" s="31">
        <f>I364</f>
        <v>0</v>
      </c>
    </row>
    <row r="364" spans="1:9" ht="39" customHeight="1">
      <c r="A364" s="61" t="s">
        <v>705</v>
      </c>
      <c r="B364" s="62" t="s">
        <v>704</v>
      </c>
      <c r="C364" s="31">
        <v>32186.6</v>
      </c>
      <c r="D364" s="31">
        <v>37795</v>
      </c>
      <c r="E364" s="66">
        <f t="shared" si="48"/>
        <v>5608.4000000000015</v>
      </c>
      <c r="F364" s="31">
        <v>37795</v>
      </c>
      <c r="G364" s="66">
        <f t="shared" si="49"/>
        <v>0</v>
      </c>
      <c r="H364" s="31">
        <f t="shared" si="45"/>
        <v>100</v>
      </c>
      <c r="I364" s="31"/>
    </row>
    <row r="365" spans="1:9" ht="28.5" customHeight="1">
      <c r="A365" s="50" t="s">
        <v>755</v>
      </c>
      <c r="B365" s="60" t="s">
        <v>756</v>
      </c>
      <c r="C365" s="23">
        <f>SUM(C366)</f>
        <v>0</v>
      </c>
      <c r="D365" s="23">
        <f t="shared" ref="D365:G365" si="51">SUM(D366)</f>
        <v>1000</v>
      </c>
      <c r="E365" s="23">
        <f t="shared" si="51"/>
        <v>0</v>
      </c>
      <c r="F365" s="23">
        <f t="shared" si="51"/>
        <v>1000</v>
      </c>
      <c r="G365" s="23">
        <f t="shared" si="51"/>
        <v>0</v>
      </c>
      <c r="H365" s="23">
        <f t="shared" si="45"/>
        <v>100</v>
      </c>
      <c r="I365" s="31"/>
    </row>
    <row r="366" spans="1:9" ht="25.5">
      <c r="A366" s="61" t="s">
        <v>757</v>
      </c>
      <c r="B366" s="62" t="s">
        <v>758</v>
      </c>
      <c r="C366" s="31">
        <v>0</v>
      </c>
      <c r="D366" s="31">
        <v>1000</v>
      </c>
      <c r="E366" s="66"/>
      <c r="F366" s="31">
        <v>1000</v>
      </c>
      <c r="G366" s="66"/>
      <c r="H366" s="31">
        <f t="shared" si="45"/>
        <v>100</v>
      </c>
      <c r="I366" s="31"/>
    </row>
    <row r="367" spans="1:9" ht="25.5" hidden="1">
      <c r="A367" s="50" t="s">
        <v>668</v>
      </c>
      <c r="B367" s="60" t="s">
        <v>669</v>
      </c>
      <c r="C367" s="23">
        <f>C368</f>
        <v>0</v>
      </c>
      <c r="D367" s="23">
        <f>D368</f>
        <v>0</v>
      </c>
      <c r="E367" s="79">
        <f t="shared" si="48"/>
        <v>0</v>
      </c>
      <c r="F367" s="23">
        <f>F368</f>
        <v>0</v>
      </c>
      <c r="G367" s="79">
        <f t="shared" si="49"/>
        <v>0</v>
      </c>
      <c r="H367" s="23" t="e">
        <f t="shared" si="45"/>
        <v>#DIV/0!</v>
      </c>
      <c r="I367" s="31">
        <f>I368</f>
        <v>0</v>
      </c>
    </row>
    <row r="368" spans="1:9" ht="25.5" hidden="1">
      <c r="A368" s="61" t="s">
        <v>670</v>
      </c>
      <c r="B368" s="62" t="s">
        <v>667</v>
      </c>
      <c r="C368" s="31">
        <v>0</v>
      </c>
      <c r="D368" s="31"/>
      <c r="E368" s="66">
        <f t="shared" si="48"/>
        <v>0</v>
      </c>
      <c r="F368" s="31"/>
      <c r="G368" s="66">
        <f t="shared" si="49"/>
        <v>0</v>
      </c>
      <c r="H368" s="31" t="e">
        <f t="shared" si="45"/>
        <v>#DIV/0!</v>
      </c>
      <c r="I368" s="31">
        <v>0</v>
      </c>
    </row>
    <row r="369" spans="1:9" s="28" customFormat="1" ht="14.25" customHeight="1">
      <c r="A369" s="50" t="s">
        <v>482</v>
      </c>
      <c r="B369" s="60" t="s">
        <v>398</v>
      </c>
      <c r="C369" s="23">
        <f>C370</f>
        <v>132293.20000000001</v>
      </c>
      <c r="D369" s="23">
        <f>D370</f>
        <v>302994.90000000002</v>
      </c>
      <c r="E369" s="66">
        <f t="shared" si="48"/>
        <v>170701.7</v>
      </c>
      <c r="F369" s="23">
        <f>F370</f>
        <v>195045.2</v>
      </c>
      <c r="G369" s="66">
        <f t="shared" si="49"/>
        <v>-107949.70000000001</v>
      </c>
      <c r="H369" s="23">
        <f t="shared" si="45"/>
        <v>64.372436631771691</v>
      </c>
      <c r="I369" s="23">
        <f>I370</f>
        <v>0</v>
      </c>
    </row>
    <row r="370" spans="1:9" ht="14.25" customHeight="1">
      <c r="A370" s="61" t="s">
        <v>483</v>
      </c>
      <c r="B370" s="62" t="s">
        <v>399</v>
      </c>
      <c r="C370" s="31">
        <v>132293.20000000001</v>
      </c>
      <c r="D370" s="31">
        <v>302994.90000000002</v>
      </c>
      <c r="E370" s="66">
        <f t="shared" si="48"/>
        <v>170701.7</v>
      </c>
      <c r="F370" s="31">
        <v>195045.2</v>
      </c>
      <c r="G370" s="66">
        <f t="shared" si="49"/>
        <v>-107949.70000000001</v>
      </c>
      <c r="H370" s="31">
        <f t="shared" si="45"/>
        <v>64.372436631771691</v>
      </c>
      <c r="I370" s="31">
        <v>0</v>
      </c>
    </row>
    <row r="371" spans="1:9" ht="14.25" customHeight="1">
      <c r="A371" s="46" t="s">
        <v>400</v>
      </c>
      <c r="B371" s="15" t="s">
        <v>401</v>
      </c>
      <c r="C371" s="16">
        <f>C372</f>
        <v>80425.3</v>
      </c>
      <c r="D371" s="16">
        <f>D372</f>
        <v>12414</v>
      </c>
      <c r="E371" s="66">
        <f t="shared" si="48"/>
        <v>-68011.3</v>
      </c>
      <c r="F371" s="16">
        <f>F372</f>
        <v>12392.7</v>
      </c>
      <c r="G371" s="66">
        <f t="shared" si="49"/>
        <v>-21.299999999999272</v>
      </c>
      <c r="H371" s="16">
        <f t="shared" si="45"/>
        <v>99.828419526341236</v>
      </c>
      <c r="I371" s="16">
        <f>I372</f>
        <v>0</v>
      </c>
    </row>
    <row r="372" spans="1:9" s="28" customFormat="1" ht="19.149999999999999" customHeight="1">
      <c r="A372" s="39" t="s">
        <v>484</v>
      </c>
      <c r="B372" s="40" t="s">
        <v>402</v>
      </c>
      <c r="C372" s="27">
        <f>C374+C373</f>
        <v>80425.3</v>
      </c>
      <c r="D372" s="27">
        <f>D374+D373</f>
        <v>12414</v>
      </c>
      <c r="E372" s="66">
        <f t="shared" si="48"/>
        <v>-68011.3</v>
      </c>
      <c r="F372" s="27">
        <f>F374+F373</f>
        <v>12392.7</v>
      </c>
      <c r="G372" s="66">
        <f t="shared" si="49"/>
        <v>-21.299999999999272</v>
      </c>
      <c r="H372" s="27">
        <f t="shared" si="45"/>
        <v>99.828419526341236</v>
      </c>
      <c r="I372" s="27">
        <f>I374+I373</f>
        <v>0</v>
      </c>
    </row>
    <row r="373" spans="1:9" ht="39.75" customHeight="1">
      <c r="A373" s="24" t="s">
        <v>403</v>
      </c>
      <c r="B373" s="25" t="s">
        <v>404</v>
      </c>
      <c r="C373" s="26">
        <v>0</v>
      </c>
      <c r="D373" s="26">
        <v>1424.3</v>
      </c>
      <c r="E373" s="66">
        <f t="shared" si="48"/>
        <v>1424.3</v>
      </c>
      <c r="F373" s="26">
        <v>1397</v>
      </c>
      <c r="G373" s="66">
        <f t="shared" si="49"/>
        <v>-27.299999999999955</v>
      </c>
      <c r="H373" s="26">
        <f t="shared" si="45"/>
        <v>98.083268974232965</v>
      </c>
      <c r="I373" s="26"/>
    </row>
    <row r="374" spans="1:9">
      <c r="A374" s="24" t="s">
        <v>485</v>
      </c>
      <c r="B374" s="25" t="s">
        <v>402</v>
      </c>
      <c r="C374" s="26">
        <v>80425.3</v>
      </c>
      <c r="D374" s="26">
        <v>10989.7</v>
      </c>
      <c r="E374" s="66">
        <f t="shared" si="48"/>
        <v>-69435.600000000006</v>
      </c>
      <c r="F374" s="26">
        <v>10995.7</v>
      </c>
      <c r="G374" s="66">
        <f t="shared" si="49"/>
        <v>6</v>
      </c>
      <c r="H374" s="26">
        <f t="shared" si="45"/>
        <v>100.05459657679464</v>
      </c>
      <c r="I374" s="26"/>
    </row>
    <row r="375" spans="1:9" ht="63.75">
      <c r="A375" s="14" t="s">
        <v>405</v>
      </c>
      <c r="B375" s="59" t="s">
        <v>406</v>
      </c>
      <c r="C375" s="44">
        <f>C376</f>
        <v>0</v>
      </c>
      <c r="D375" s="44">
        <f>D376</f>
        <v>20896</v>
      </c>
      <c r="E375" s="66">
        <f t="shared" si="48"/>
        <v>20896</v>
      </c>
      <c r="F375" s="44">
        <f>F376</f>
        <v>21037.5</v>
      </c>
      <c r="G375" s="66">
        <f t="shared" si="49"/>
        <v>141.5</v>
      </c>
      <c r="H375" s="44">
        <f t="shared" si="45"/>
        <v>100.67716309341502</v>
      </c>
      <c r="I375" s="44">
        <f>I376</f>
        <v>0</v>
      </c>
    </row>
    <row r="376" spans="1:9" s="35" customFormat="1" ht="27.75" customHeight="1">
      <c r="A376" s="42" t="s">
        <v>486</v>
      </c>
      <c r="B376" s="59" t="s">
        <v>407</v>
      </c>
      <c r="C376" s="16">
        <f>C377</f>
        <v>0</v>
      </c>
      <c r="D376" s="16">
        <f>D377</f>
        <v>20896</v>
      </c>
      <c r="E376" s="66">
        <f t="shared" si="48"/>
        <v>20896</v>
      </c>
      <c r="F376" s="16">
        <f>F377</f>
        <v>21037.5</v>
      </c>
      <c r="G376" s="66">
        <f t="shared" si="49"/>
        <v>141.5</v>
      </c>
      <c r="H376" s="44">
        <f t="shared" si="45"/>
        <v>100.67716309341502</v>
      </c>
      <c r="I376" s="16">
        <f>I377</f>
        <v>0</v>
      </c>
    </row>
    <row r="377" spans="1:9" s="28" customFormat="1" ht="27.75" customHeight="1">
      <c r="A377" s="21" t="s">
        <v>487</v>
      </c>
      <c r="B377" s="60" t="s">
        <v>408</v>
      </c>
      <c r="C377" s="27">
        <f>C379+C380</f>
        <v>0</v>
      </c>
      <c r="D377" s="27">
        <f>D379+D380</f>
        <v>20896</v>
      </c>
      <c r="E377" s="66">
        <f t="shared" si="48"/>
        <v>20896</v>
      </c>
      <c r="F377" s="27">
        <f>F379+F380</f>
        <v>21037.5</v>
      </c>
      <c r="G377" s="66">
        <f t="shared" si="49"/>
        <v>141.5</v>
      </c>
      <c r="H377" s="23">
        <f t="shared" si="45"/>
        <v>100.67716309341502</v>
      </c>
      <c r="I377" s="27">
        <f>I379+I380</f>
        <v>0</v>
      </c>
    </row>
    <row r="378" spans="1:9" hidden="1">
      <c r="A378" s="29"/>
      <c r="B378" s="62"/>
      <c r="C378" s="26"/>
      <c r="D378" s="26"/>
      <c r="E378" s="66">
        <f t="shared" si="48"/>
        <v>0</v>
      </c>
      <c r="F378" s="26"/>
      <c r="G378" s="66">
        <f t="shared" si="49"/>
        <v>0</v>
      </c>
      <c r="H378" s="26" t="e">
        <f t="shared" si="45"/>
        <v>#DIV/0!</v>
      </c>
      <c r="I378" s="26"/>
    </row>
    <row r="379" spans="1:9" ht="25.5" hidden="1">
      <c r="A379" s="29" t="s">
        <v>488</v>
      </c>
      <c r="B379" s="62" t="s">
        <v>409</v>
      </c>
      <c r="C379" s="26">
        <v>0</v>
      </c>
      <c r="D379" s="26"/>
      <c r="E379" s="66">
        <f t="shared" si="48"/>
        <v>0</v>
      </c>
      <c r="F379" s="26"/>
      <c r="G379" s="66">
        <f t="shared" si="49"/>
        <v>0</v>
      </c>
      <c r="H379" s="26" t="e">
        <f t="shared" si="45"/>
        <v>#DIV/0!</v>
      </c>
      <c r="I379" s="26"/>
    </row>
    <row r="380" spans="1:9" ht="27" customHeight="1">
      <c r="A380" s="29" t="s">
        <v>489</v>
      </c>
      <c r="B380" s="62" t="s">
        <v>410</v>
      </c>
      <c r="C380" s="26">
        <v>0</v>
      </c>
      <c r="D380" s="26">
        <v>20896</v>
      </c>
      <c r="E380" s="66">
        <f t="shared" si="48"/>
        <v>20896</v>
      </c>
      <c r="F380" s="26">
        <v>21037.5</v>
      </c>
      <c r="G380" s="66">
        <f t="shared" si="49"/>
        <v>141.5</v>
      </c>
      <c r="H380" s="26">
        <f t="shared" si="45"/>
        <v>100.67716309341502</v>
      </c>
      <c r="I380" s="26"/>
    </row>
    <row r="381" spans="1:9" ht="28.9" customHeight="1">
      <c r="A381" s="14" t="s">
        <v>411</v>
      </c>
      <c r="B381" s="15" t="s">
        <v>412</v>
      </c>
      <c r="C381" s="44">
        <f>C382</f>
        <v>0</v>
      </c>
      <c r="D381" s="44">
        <f>D382</f>
        <v>-75321.5</v>
      </c>
      <c r="E381" s="66">
        <f t="shared" si="48"/>
        <v>-75321.5</v>
      </c>
      <c r="F381" s="44">
        <f>F382</f>
        <v>-114322</v>
      </c>
      <c r="G381" s="66">
        <f t="shared" si="49"/>
        <v>-39000.5</v>
      </c>
      <c r="H381" s="44">
        <f t="shared" si="45"/>
        <v>151.77870860245747</v>
      </c>
      <c r="I381" s="44">
        <f>I393</f>
        <v>0</v>
      </c>
    </row>
    <row r="382" spans="1:9" ht="28.9" customHeight="1">
      <c r="A382" s="21" t="s">
        <v>490</v>
      </c>
      <c r="B382" s="60" t="s">
        <v>413</v>
      </c>
      <c r="C382" s="23">
        <f>C384+C393</f>
        <v>0</v>
      </c>
      <c r="D382" s="23">
        <f>D384+D393+D386+D387+D388+D389+D390+D391+D385+D392</f>
        <v>-75321.5</v>
      </c>
      <c r="E382" s="23">
        <f t="shared" ref="E382" si="52">E384+E393+E386+E387+E388+E389+E390+E391+E385+E392</f>
        <v>-74251.5</v>
      </c>
      <c r="F382" s="23">
        <f>F384+F393+F386+F387+F388+F389+F390+F391+F385+F392+F383</f>
        <v>-114322</v>
      </c>
      <c r="G382" s="66">
        <f t="shared" si="49"/>
        <v>-39000.5</v>
      </c>
      <c r="H382" s="23">
        <f t="shared" si="45"/>
        <v>151.77870860245747</v>
      </c>
      <c r="I382" s="69"/>
    </row>
    <row r="383" spans="1:9" ht="26.25" customHeight="1">
      <c r="A383" s="29" t="s">
        <v>732</v>
      </c>
      <c r="B383" s="62" t="s">
        <v>733</v>
      </c>
      <c r="C383" s="23">
        <v>0</v>
      </c>
      <c r="D383" s="23">
        <v>0</v>
      </c>
      <c r="E383" s="66"/>
      <c r="F383" s="31">
        <v>-13.5</v>
      </c>
      <c r="G383" s="66"/>
      <c r="H383" s="23"/>
      <c r="I383" s="69"/>
    </row>
    <row r="384" spans="1:9" ht="39" customHeight="1">
      <c r="A384" s="24" t="s">
        <v>491</v>
      </c>
      <c r="B384" s="25" t="s">
        <v>414</v>
      </c>
      <c r="C384" s="26">
        <v>0</v>
      </c>
      <c r="D384" s="26">
        <v>-1075.3</v>
      </c>
      <c r="E384" s="66">
        <f t="shared" si="48"/>
        <v>-1075.3</v>
      </c>
      <c r="F384" s="26">
        <v>-1075.3</v>
      </c>
      <c r="G384" s="66">
        <f t="shared" si="49"/>
        <v>0</v>
      </c>
      <c r="H384" s="23">
        <f t="shared" si="45"/>
        <v>100</v>
      </c>
      <c r="I384" s="44"/>
    </row>
    <row r="385" spans="1:9" ht="30" hidden="1" customHeight="1">
      <c r="A385" s="24" t="s">
        <v>734</v>
      </c>
      <c r="B385" s="25" t="s">
        <v>735</v>
      </c>
      <c r="C385" s="26">
        <v>0</v>
      </c>
      <c r="D385" s="26">
        <v>0</v>
      </c>
      <c r="E385" s="66"/>
      <c r="F385" s="26">
        <v>0</v>
      </c>
      <c r="G385" s="66"/>
      <c r="H385" s="23" t="e">
        <f t="shared" si="45"/>
        <v>#DIV/0!</v>
      </c>
      <c r="I385" s="44"/>
    </row>
    <row r="386" spans="1:9" ht="31.15" hidden="1" customHeight="1">
      <c r="A386" s="24" t="s">
        <v>447</v>
      </c>
      <c r="B386" s="25" t="s">
        <v>446</v>
      </c>
      <c r="C386" s="26">
        <v>0</v>
      </c>
      <c r="D386" s="26">
        <v>0</v>
      </c>
      <c r="E386" s="66">
        <f t="shared" si="48"/>
        <v>0</v>
      </c>
      <c r="F386" s="26">
        <v>0</v>
      </c>
      <c r="G386" s="66">
        <f t="shared" si="49"/>
        <v>0</v>
      </c>
      <c r="H386" s="23" t="e">
        <f t="shared" si="45"/>
        <v>#DIV/0!</v>
      </c>
      <c r="I386" s="44"/>
    </row>
    <row r="387" spans="1:9" ht="28.9" hidden="1" customHeight="1">
      <c r="A387" s="24" t="s">
        <v>449</v>
      </c>
      <c r="B387" s="25" t="s">
        <v>448</v>
      </c>
      <c r="C387" s="26">
        <v>0</v>
      </c>
      <c r="D387" s="26">
        <v>0</v>
      </c>
      <c r="E387" s="66">
        <f t="shared" si="48"/>
        <v>0</v>
      </c>
      <c r="F387" s="26">
        <v>0</v>
      </c>
      <c r="G387" s="66">
        <f t="shared" si="49"/>
        <v>0</v>
      </c>
      <c r="H387" s="23" t="e">
        <f t="shared" si="45"/>
        <v>#DIV/0!</v>
      </c>
      <c r="I387" s="44"/>
    </row>
    <row r="388" spans="1:9" ht="43.15" hidden="1" customHeight="1">
      <c r="A388" s="24" t="s">
        <v>451</v>
      </c>
      <c r="B388" s="25" t="s">
        <v>450</v>
      </c>
      <c r="C388" s="26">
        <v>0</v>
      </c>
      <c r="D388" s="26"/>
      <c r="E388" s="66">
        <f t="shared" si="48"/>
        <v>0</v>
      </c>
      <c r="F388" s="26"/>
      <c r="G388" s="66">
        <f t="shared" si="49"/>
        <v>0</v>
      </c>
      <c r="H388" s="23" t="e">
        <f t="shared" si="45"/>
        <v>#DIV/0!</v>
      </c>
      <c r="I388" s="44"/>
    </row>
    <row r="389" spans="1:9" ht="51" hidden="1">
      <c r="A389" s="24" t="s">
        <v>630</v>
      </c>
      <c r="B389" s="25" t="s">
        <v>631</v>
      </c>
      <c r="C389" s="26">
        <v>0</v>
      </c>
      <c r="D389" s="26"/>
      <c r="E389" s="66">
        <f t="shared" si="48"/>
        <v>0</v>
      </c>
      <c r="F389" s="26"/>
      <c r="G389" s="66">
        <f t="shared" si="49"/>
        <v>0</v>
      </c>
      <c r="H389" s="23" t="e">
        <f t="shared" si="45"/>
        <v>#DIV/0!</v>
      </c>
      <c r="I389" s="44"/>
    </row>
    <row r="390" spans="1:9" ht="51" hidden="1">
      <c r="A390" s="24" t="s">
        <v>632</v>
      </c>
      <c r="B390" s="25" t="s">
        <v>633</v>
      </c>
      <c r="C390" s="26">
        <v>0</v>
      </c>
      <c r="D390" s="26"/>
      <c r="E390" s="66">
        <f t="shared" si="48"/>
        <v>0</v>
      </c>
      <c r="F390" s="26"/>
      <c r="G390" s="66">
        <f t="shared" si="49"/>
        <v>0</v>
      </c>
      <c r="H390" s="23" t="e">
        <f t="shared" si="45"/>
        <v>#DIV/0!</v>
      </c>
      <c r="I390" s="44"/>
    </row>
    <row r="391" spans="1:9" ht="26.25" customHeight="1">
      <c r="A391" s="24" t="s">
        <v>453</v>
      </c>
      <c r="B391" s="25" t="s">
        <v>452</v>
      </c>
      <c r="C391" s="26">
        <v>0</v>
      </c>
      <c r="D391" s="26">
        <v>0</v>
      </c>
      <c r="E391" s="66">
        <f t="shared" si="48"/>
        <v>0</v>
      </c>
      <c r="F391" s="26">
        <v>-225.7</v>
      </c>
      <c r="G391" s="66">
        <f t="shared" si="49"/>
        <v>-225.7</v>
      </c>
      <c r="H391" s="23"/>
      <c r="I391" s="44"/>
    </row>
    <row r="392" spans="1:9" ht="41.25" customHeight="1">
      <c r="A392" s="24" t="s">
        <v>736</v>
      </c>
      <c r="B392" s="25" t="s">
        <v>737</v>
      </c>
      <c r="C392" s="26">
        <v>0</v>
      </c>
      <c r="D392" s="26">
        <v>-1070</v>
      </c>
      <c r="E392" s="66"/>
      <c r="F392" s="26">
        <v>-1070</v>
      </c>
      <c r="G392" s="66"/>
      <c r="H392" s="31">
        <f t="shared" si="45"/>
        <v>100</v>
      </c>
      <c r="I392" s="44"/>
    </row>
    <row r="393" spans="1:9" ht="27.75" customHeight="1">
      <c r="A393" s="24" t="s">
        <v>492</v>
      </c>
      <c r="B393" s="25" t="s">
        <v>415</v>
      </c>
      <c r="C393" s="26">
        <v>0</v>
      </c>
      <c r="D393" s="26">
        <v>-73176.2</v>
      </c>
      <c r="E393" s="66">
        <f t="shared" si="48"/>
        <v>-73176.2</v>
      </c>
      <c r="F393" s="26">
        <v>-111937.5</v>
      </c>
      <c r="G393" s="66">
        <f t="shared" si="49"/>
        <v>-38761.300000000003</v>
      </c>
      <c r="H393" s="26">
        <f t="shared" si="45"/>
        <v>152.96981805559733</v>
      </c>
      <c r="I393" s="26"/>
    </row>
    <row r="394" spans="1:9" ht="16.149999999999999" customHeight="1">
      <c r="A394" s="14"/>
      <c r="B394" s="63" t="s">
        <v>416</v>
      </c>
      <c r="C394" s="64">
        <f>C13+C301</f>
        <v>2277263.7000000002</v>
      </c>
      <c r="D394" s="64">
        <f>D13+D301</f>
        <v>2612157</v>
      </c>
      <c r="E394" s="66">
        <f t="shared" si="48"/>
        <v>334893.29999999981</v>
      </c>
      <c r="F394" s="64">
        <f>F13+F301</f>
        <v>2423483.4000000004</v>
      </c>
      <c r="G394" s="66">
        <f t="shared" si="49"/>
        <v>-188673.59999999963</v>
      </c>
      <c r="H394" s="64">
        <f t="shared" si="45"/>
        <v>92.777095710556466</v>
      </c>
      <c r="I394" s="64" t="e">
        <f>I13+I301</f>
        <v>#REF!</v>
      </c>
    </row>
  </sheetData>
  <autoFilter ref="A12:I394"/>
  <mergeCells count="7">
    <mergeCell ref="C6:I6"/>
    <mergeCell ref="C1:I4"/>
    <mergeCell ref="D9:I9"/>
    <mergeCell ref="A10:A11"/>
    <mergeCell ref="B10:B11"/>
    <mergeCell ref="C10:H10"/>
    <mergeCell ref="A8:I8"/>
  </mergeCells>
  <printOptions horizontalCentered="1"/>
  <pageMargins left="0.39370078740157483" right="0.39370078740157483" top="1.1811023622047245" bottom="0.19685039370078741" header="0.15748031496062992" footer="0.19685039370078741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К-2</vt:lpstr>
      <vt:lpstr>'Форма К-2'!Заголовки_для_печати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2021-08-09T08:56:59Z</cp:lastPrinted>
  <dcterms:created xsi:type="dcterms:W3CDTF">2018-04-25T11:49:21Z</dcterms:created>
  <dcterms:modified xsi:type="dcterms:W3CDTF">2021-08-10T12:17:59Z</dcterms:modified>
</cp:coreProperties>
</file>