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465" yWindow="7290" windowWidth="15450" windowHeight="6075" firstSheet="1" activeTab="1"/>
  </bookViews>
  <sheets>
    <sheet name="Прил 9 коррект" sheetId="5" state="hidden" r:id="rId1"/>
    <sheet name="Прил №3 (к Постанов. 11)" sheetId="6" r:id="rId2"/>
    <sheet name="свод Инв.обяз." sheetId="15" state="hidden" r:id="rId3"/>
    <sheet name="%" sheetId="16" state="hidden" r:id="rId4"/>
    <sheet name="Прил 9 подписано" sheetId="8" state="hidden" r:id="rId5"/>
    <sheet name="Прил 10 подписано" sheetId="4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IntlFixup" hidden="1">TRUE</definedName>
    <definedName name="_prd2" localSheetId="5">#REF!</definedName>
    <definedName name="_prd2" localSheetId="0">#REF!</definedName>
    <definedName name="_prd2" localSheetId="4">#REF!</definedName>
    <definedName name="_prd2" localSheetId="1">#REF!</definedName>
    <definedName name="_prd2" localSheetId="2">#REF!</definedName>
    <definedName name="_prd2">#REF!</definedName>
    <definedName name="aaaa" localSheetId="5">P1_T2_DiapProt,P2_T2_DiapProt</definedName>
    <definedName name="aaaa" localSheetId="0">P1_T2_DiapProt,P2_T2_DiapProt</definedName>
    <definedName name="aaaa" localSheetId="4">P1_T2_DiapProt,P2_T2_DiapProt</definedName>
    <definedName name="aaaa" localSheetId="1">P1_T2_DiapProt,P2_T2_DiapProt</definedName>
    <definedName name="aaaa" localSheetId="2">P1_T2_DiapProt,P2_T2_DiapProt</definedName>
    <definedName name="aaaa">P1_T2_DiapProt,P2_T2_DiapProt</definedName>
    <definedName name="AccessDatabase" hidden="1">"C:\My Documents\vlad\Var_2\can270398v2t05.mdb"</definedName>
    <definedName name="anscount" hidden="1">1</definedName>
    <definedName name="codeTemplates" localSheetId="5">#REF!</definedName>
    <definedName name="codeTemplates" localSheetId="0">#REF!</definedName>
    <definedName name="codeTemplates" localSheetId="1">#REF!</definedName>
    <definedName name="codeTemplates" localSheetId="2">#REF!</definedName>
    <definedName name="codeTemplates">#REF!</definedName>
    <definedName name="DAYS">[1]TEHSHEET!$H$1:$H$31</definedName>
    <definedName name="fil" localSheetId="5">#REF!</definedName>
    <definedName name="fil" localSheetId="0">#REF!</definedName>
    <definedName name="fil" localSheetId="1">#REF!</definedName>
    <definedName name="fil" localSheetId="2">#REF!</definedName>
    <definedName name="fil">#REF!</definedName>
    <definedName name="ghg" hidden="1">{#N/A,#N/A,FALSE,"Себестоимсть-97"}</definedName>
    <definedName name="god" localSheetId="5">#REF!</definedName>
    <definedName name="god" localSheetId="0">#REF!</definedName>
    <definedName name="god" localSheetId="1">#REF!</definedName>
    <definedName name="god" localSheetId="2">#REF!</definedName>
    <definedName name="god">#REF!</definedName>
    <definedName name="inn" localSheetId="5">#REF!</definedName>
    <definedName name="inn" localSheetId="0">#REF!</definedName>
    <definedName name="inn" localSheetId="1">#REF!</definedName>
    <definedName name="inn" localSheetId="2">#REF!</definedName>
    <definedName name="inn">#REF!</definedName>
    <definedName name="kind_of_activity">[2]TEHSHEET!$B$19:$B$25</definedName>
    <definedName name="kpp" localSheetId="5">#REF!</definedName>
    <definedName name="kpp" localSheetId="0">#REF!</definedName>
    <definedName name="kpp" localSheetId="1">#REF!</definedName>
    <definedName name="kpp" localSheetId="2">#REF!</definedName>
    <definedName name="kpp">#REF!</definedName>
    <definedName name="kvartal">[3]TEHSHEET!$B$2:$B$5</definedName>
    <definedName name="limcount" hidden="1">1</definedName>
    <definedName name="logic">[3]TEHSHEET!$A$2:$A$3</definedName>
    <definedName name="mmm" hidden="1">{#N/A,#N/A,FALSE,"Себестоимсть-97"}</definedName>
    <definedName name="mo" localSheetId="5">#REF!</definedName>
    <definedName name="mo" localSheetId="0">#REF!</definedName>
    <definedName name="mo" localSheetId="1">#REF!</definedName>
    <definedName name="mo" localSheetId="2">#REF!</definedName>
    <definedName name="mo">#REF!</definedName>
    <definedName name="MO_LIST_17">[3]REESTR_MO!$B$169:$B$182</definedName>
    <definedName name="MONEY">[1]TEHSHEET!$K$1:$K$2</definedName>
    <definedName name="MONTHS">[1]TEHSHEET!$G$1:$G$12</definedName>
    <definedName name="MONTHS1">[1]TEHSHEET!$L$1:$L$12</definedName>
    <definedName name="mr" localSheetId="5">#REF!</definedName>
    <definedName name="mr" localSheetId="0">#REF!</definedName>
    <definedName name="mr" localSheetId="1">#REF!</definedName>
    <definedName name="mr" localSheetId="2">#REF!</definedName>
    <definedName name="mr">#REF!</definedName>
    <definedName name="MR_LIST">[3]REESTR_MO!$D$2:$D$38</definedName>
    <definedName name="MUNRAION">[1]TEHSHEET!$A$2:$A$39</definedName>
    <definedName name="oktmo_n" localSheetId="5">#REF!</definedName>
    <definedName name="oktmo_n" localSheetId="0">#REF!</definedName>
    <definedName name="oktmo_n" localSheetId="1">#REF!</definedName>
    <definedName name="oktmo_n" localSheetId="2">#REF!</definedName>
    <definedName name="oktmo_n">#REF!</definedName>
    <definedName name="org" localSheetId="5">#REF!</definedName>
    <definedName name="org" localSheetId="0">#REF!</definedName>
    <definedName name="org" localSheetId="1">#REF!</definedName>
    <definedName name="org" localSheetId="2">#REF!</definedName>
    <definedName name="org">#REF!</definedName>
    <definedName name="P1_ESO_PROT" localSheetId="2" hidden="1">#REF!,#REF!,#REF!,#REF!,#REF!,#REF!,#REF!,#REF!</definedName>
    <definedName name="P1_ESO_PROT" hidden="1">#REF!,#REF!,#REF!,#REF!,#REF!,#REF!,#REF!,#REF!</definedName>
    <definedName name="p1_rst_1">[4]Лист2!$A$1</definedName>
    <definedName name="P1_SBT_PROT" localSheetId="2" hidden="1">#REF!,#REF!,#REF!,#REF!,#REF!,#REF!,#REF!</definedName>
    <definedName name="P1_SBT_PROT" hidden="1">#REF!,#REF!,#REF!,#REF!,#REF!,#REF!,#REF!</definedName>
    <definedName name="P1_SC22" localSheetId="2" hidden="1">#REF!,#REF!,#REF!,#REF!,#REF!,#REF!</definedName>
    <definedName name="P1_SC22" hidden="1">#REF!,#REF!,#REF!,#REF!,#REF!,#REF!</definedName>
    <definedName name="P1_SCOPE_CORR" localSheetId="2" hidden="1">#REF!,#REF!,#REF!,#REF!,#REF!,#REF!,#REF!</definedName>
    <definedName name="P1_SCOPE_CORR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FST7" localSheetId="2" hidden="1">#REF!,#REF!,#REF!,#REF!,#REF!,#REF!</definedName>
    <definedName name="P1_SCOPE_FST7" hidden="1">#REF!,#REF!,#REF!,#REF!,#REF!,#REF!</definedName>
    <definedName name="P1_SCOPE_FULL_LOAD" localSheetId="2" hidden="1">#REF!,#REF!,#REF!,#REF!,#REF!,#REF!</definedName>
    <definedName name="P1_SCOPE_FULL_LOAD" hidden="1">#REF!,#REF!,#REF!,#REF!,#REF!,#REF!</definedName>
    <definedName name="P1_SCOPE_IND" localSheetId="2" hidden="1">#REF!,#REF!,#REF!,#REF!,#REF!,#REF!</definedName>
    <definedName name="P1_SCOPE_IND" hidden="1">#REF!,#REF!,#REF!,#REF!,#REF!,#REF!</definedName>
    <definedName name="P1_SCOPE_IND2" localSheetId="2" hidden="1">#REF!,#REF!,#REF!,#REF!,#REF!</definedName>
    <definedName name="P1_SCOPE_IND2" hidden="1">#REF!,#REF!,#REF!,#REF!,#REF!</definedName>
    <definedName name="P1_SCOPE_NOTIND" localSheetId="2" hidden="1">#REF!,#REF!,#REF!,#REF!,#REF!,#REF!</definedName>
    <definedName name="P1_SCOPE_NOTIND" hidden="1">#REF!,#REF!,#REF!,#REF!,#REF!,#REF!</definedName>
    <definedName name="P1_SCOPE_NotInd2" localSheetId="2" hidden="1">#REF!,#REF!,#REF!,#REF!,#REF!,#REF!,#REF!</definedName>
    <definedName name="P1_SCOPE_NotInd2" hidden="1">#REF!,#REF!,#REF!,#REF!,#REF!,#REF!,#REF!</definedName>
    <definedName name="P1_SCOPE_NotInd3" localSheetId="2" hidden="1">#REF!,#REF!,#REF!,#REF!,#REF!,#REF!,#REF!</definedName>
    <definedName name="P1_SCOPE_NotInd3" hidden="1">#REF!,#REF!,#REF!,#REF!,#REF!,#REF!,#REF!</definedName>
    <definedName name="P1_SCOPE_NotInt" localSheetId="2" hidden="1">#REF!,#REF!,#REF!,#REF!,#REF!,#REF!</definedName>
    <definedName name="P1_SCOPE_NotInt" hidden="1">#REF!,#REF!,#REF!,#REF!,#REF!,#REF!</definedName>
    <definedName name="P1_SCOPE_PROVER" localSheetId="2" hidden="1">#REF!,#REF!,#REF!,#REF!,#REF!,#REF!</definedName>
    <definedName name="P1_SCOPE_PROVER" hidden="1">#REF!,#REF!,#REF!,#REF!,#REF!,#REF!</definedName>
    <definedName name="P1_SCOPE_PRT_K1" hidden="1">[5]КУ1!$F$76:$G$77,[5]КУ1!$K$79:$K$80,[5]КУ1!$K$76:$K$77,[5]КУ1!$K$72:$K$74,[5]КУ1!$F$72:$G$74,[5]КУ1!$F$68:$H$70,[5]КУ1!$I$70,[5]КУ1!$J$68:$J$69,[5]КУ1!$K$66</definedName>
    <definedName name="P1_SCOPE_SAVE2" localSheetId="2" hidden="1">#REF!,#REF!,#REF!,#REF!,#REF!,#REF!,#REF!</definedName>
    <definedName name="P1_SCOPE_SAVE2" hidden="1">#REF!,#REF!,#REF!,#REF!,#REF!,#REF!,#REF!</definedName>
    <definedName name="P1_SCOPE_SV_LD" localSheetId="2" hidden="1">#REF!,#REF!,#REF!,#REF!,#REF!,#REF!,#REF!</definedName>
    <definedName name="P1_SCOPE_SV_LD" hidden="1">#REF!,#REF!,#REF!,#REF!,#REF!,#REF!,#REF!</definedName>
    <definedName name="P1_SCOPE_SV_LD1" localSheetId="2" hidden="1">#REF!,#REF!,#REF!,#REF!,#REF!,#REF!,#REF!</definedName>
    <definedName name="P1_SCOPE_SV_LD1" hidden="1">#REF!,#REF!,#REF!,#REF!,#REF!,#REF!,#REF!</definedName>
    <definedName name="P1_SCOPE_SV_PRT" localSheetId="2">#REF!,#REF!,#REF!,#REF!,#REF!,#REF!,#REF!</definedName>
    <definedName name="P1_SCOPE_SV_PRT">#REF!,#REF!,#REF!,#REF!,#REF!,#REF!,#REF!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1_T1_Protect" localSheetId="2" hidden="1">#REF!,#REF!,#REF!,#REF!,#REF!,#REF!</definedName>
    <definedName name="P1_T1_Protect" hidden="1">#REF!,#REF!,#REF!,#REF!,#REF!,#REF!</definedName>
    <definedName name="P1_T16_Protect" localSheetId="2" hidden="1">#REF!,#REF!,#REF!,#REF!,#REF!,#REF!,#REF!,#REF!</definedName>
    <definedName name="P1_T16_Protect" hidden="1">#REF!,#REF!,#REF!,#REF!,#REF!,#REF!,#REF!,#REF!</definedName>
    <definedName name="P1_T18.2_Protect" localSheetId="2" hidden="1">#REF!,#REF!,#REF!,#REF!,#REF!,#REF!,#REF!</definedName>
    <definedName name="P1_T18.2_Protect" hidden="1">#REF!,#REF!,#REF!,#REF!,#REF!,#REF!,#REF!</definedName>
    <definedName name="P1_T3_PRT" localSheetId="2" hidden="1">#REF!,#REF!,#REF!</definedName>
    <definedName name="P1_T3_PRT" hidden="1">#REF!,#REF!,#REF!</definedName>
    <definedName name="P1_T6_Protect" localSheetId="2">#REF!,#REF!,#REF!,#REF!,#REF!,#REF!,#REF!,#REF!,#REF!</definedName>
    <definedName name="P1_T6_Protect">#REF!,#REF!,#REF!,#REF!,#REF!,#REF!,#REF!,#REF!,#REF!</definedName>
    <definedName name="P10_SCOPE_FULL_LOAD" localSheetId="2" hidden="1">#REF!,#REF!,#REF!,#REF!,#REF!,#REF!</definedName>
    <definedName name="P10_SCOPE_FULL_LOAD" hidden="1">#REF!,#REF!,#REF!,#REF!,#REF!,#REF!</definedName>
    <definedName name="P10_T1_Protect" localSheetId="2" hidden="1">#REF!,#REF!,#REF!,#REF!,#REF!</definedName>
    <definedName name="P10_T1_Protect" hidden="1">#REF!,#REF!,#REF!,#REF!,#REF!</definedName>
    <definedName name="P11_SCOPE_FULL_LOAD" localSheetId="2" hidden="1">#REF!,#REF!,#REF!,#REF!,#REF!</definedName>
    <definedName name="P11_SCOPE_FULL_LOAD" hidden="1">#REF!,#REF!,#REF!,#REF!,#REF!</definedName>
    <definedName name="P11_T1_Protect" localSheetId="2" hidden="1">#REF!,#REF!,#REF!,#REF!,#REF!</definedName>
    <definedName name="P11_T1_Protect" hidden="1">#REF!,#REF!,#REF!,#REF!,#REF!</definedName>
    <definedName name="P12_SCOPE_FULL_LOAD" localSheetId="2" hidden="1">#REF!,#REF!,#REF!,#REF!,#REF!,#REF!</definedName>
    <definedName name="P12_SCOPE_FULL_LOAD" hidden="1">#REF!,#REF!,#REF!,#REF!,#REF!,#REF!</definedName>
    <definedName name="P12_T1_Protect" localSheetId="2" hidden="1">#REF!,#REF!,#REF!,#REF!,#REF!</definedName>
    <definedName name="P12_T1_Protect" hidden="1">#REF!,#REF!,#REF!,#REF!,#REF!</definedName>
    <definedName name="P13_SCOPE_FULL_LOAD" localSheetId="2" hidden="1">#REF!,#REF!,#REF!,#REF!,#REF!,#REF!</definedName>
    <definedName name="P13_SCOPE_FULL_LOAD" hidden="1">#REF!,#REF!,#REF!,#REF!,#REF!,#REF!</definedName>
    <definedName name="P13_T1_Protect" localSheetId="2" hidden="1">#REF!,#REF!,#REF!,#REF!,#REF!</definedName>
    <definedName name="P13_T1_Protect" hidden="1">#REF!,#REF!,#REF!,#REF!,#REF!</definedName>
    <definedName name="P14_SCOPE_FULL_LOAD" localSheetId="2" hidden="1">#REF!,#REF!,#REF!,#REF!,#REF!,#REF!</definedName>
    <definedName name="P14_SCOPE_FULL_LOAD" hidden="1">#REF!,#REF!,#REF!,#REF!,#REF!,#REF!</definedName>
    <definedName name="P14_T1_Protect" localSheetId="2" hidden="1">#REF!,#REF!,#REF!,#REF!,#REF!</definedName>
    <definedName name="P14_T1_Protect" hidden="1">#REF!,#REF!,#REF!,#REF!,#REF!</definedName>
    <definedName name="P15_SCOPE_FULL_LOAD" localSheetId="2" hidden="1">#REF!,#REF!,#REF!,#REF!,#REF!,'свод Инв.обяз.'!P1_SCOPE_FULL_LOAD</definedName>
    <definedName name="P15_SCOPE_FULL_LOAD" hidden="1">#REF!,#REF!,#REF!,#REF!,#REF!,P1_SCOPE_FULL_LOAD</definedName>
    <definedName name="P15_T1_Protect" localSheetId="2" hidden="1">#REF!,#REF!,#REF!,#REF!,#REF!</definedName>
    <definedName name="P15_T1_Protect" hidden="1">#REF!,#REF!,#REF!,#REF!,#REF!</definedName>
    <definedName name="P16_SCOPE_FULL_LOAD" localSheetId="2" hidden="1">'[6]Расчет '!P2_SCOPE_FULL_LOAD,'[6]Расчет '!P3_SCOPE_FULL_LOAD,'[6]Расчет '!P4_SCOPE_FULL_LOAD,'[6]Расчет '!P5_SCOPE_FULL_LOAD,'[6]Расчет '!P6_SCOPE_FULL_LOAD,'[6]Расчет '!P7_SCOPE_FULL_LOAD,'[6]Расчет '!P8_SCOPE_FULL_LOAD</definedName>
    <definedName name="P16_SCOPE_FULL_LOAD" hidden="1">'[7]Расчет '!P2_SCOPE_FULL_LOAD,'[7]Расчет '!P3_SCOPE_FULL_LOAD,'[7]Расчет '!P4_SCOPE_FULL_LOAD,'[7]Расчет '!P5_SCOPE_FULL_LOAD,'[7]Расчет '!P6_SCOPE_FULL_LOAD,'[7]Расчет '!P7_SCOPE_FULL_LOAD,'[7]Расчет '!P8_SCOPE_FULL_LOAD</definedName>
    <definedName name="P16_T1_Protect" localSheetId="2" hidden="1">#REF!,#REF!,#REF!,#REF!,#REF!,#REF!</definedName>
    <definedName name="P16_T1_Protect" hidden="1">#REF!,#REF!,#REF!,#REF!,#REF!,#REF!</definedName>
    <definedName name="P17_SCOPE_FULL_LOAD" localSheetId="2" hidden="1">#N/A</definedName>
    <definedName name="P17_SCOPE_FULL_LOAD" hidden="1">'[7]Расчет '!P9_SCOPE_FULL_LOAD,P10_SCOPE_FULL_LOAD,P11_SCOPE_FULL_LOAD,P12_SCOPE_FULL_LOAD,P13_SCOPE_FULL_LOAD,P14_SCOPE_FULL_LOAD,P15_SCOPE_FULL_LOAD</definedName>
    <definedName name="P17_T1_Protect" localSheetId="2" hidden="1">#REF!,#REF!,#REF!,#REF!,#REF!</definedName>
    <definedName name="P17_T1_Protect" hidden="1">#REF!,#REF!,#REF!,#REF!,#REF!</definedName>
    <definedName name="P18_T1_Protect" localSheetId="2" hidden="1">#N/A</definedName>
    <definedName name="P18_T1_Protect" hidden="1">#REF!,#REF!,#REF!,P1_T1_Protect,'[7]Расчет '!P2_T1_Protect,'[7]Расчет '!P3_T1_Protect,'[7]Расчет '!P4_T1_Protect</definedName>
    <definedName name="P19_T1_Protect" localSheetId="2" hidden="1">#N/A</definedName>
    <definedName name="P19_T1_Protect" hidden="1">'[7]Расчет '!P5_T1_Protect,'[7]Расчет '!P6_T1_Protect,'[7]Расчет '!P7_T1_Protect,'[7]Расчет '!P8_T1_Protect,'[7]Расчет '!P9_T1_Protect,P10_T1_Protect,P11_T1_Protect,P12_T1_Protect,P13_T1_Protect,P14_T1_Protect</definedName>
    <definedName name="P2_SC22" localSheetId="2" hidden="1">#REF!,#REF!,#REF!,#REF!,#REF!,#REF!,#REF!</definedName>
    <definedName name="P2_SC22" hidden="1">#REF!,#REF!,#REF!,#REF!,#REF!,#REF!,#REF!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ULL_LOAD" localSheetId="2" hidden="1">#REF!,#REF!,#REF!,#REF!,#REF!,#REF!</definedName>
    <definedName name="P2_SCOPE_FULL_LOAD" hidden="1">#REF!,#REF!,#REF!,#REF!,#REF!,#REF!</definedName>
    <definedName name="P2_SCOPE_IND" localSheetId="2" hidden="1">#REF!,#REF!,#REF!,#REF!,#REF!,#REF!</definedName>
    <definedName name="P2_SCOPE_IND" hidden="1">#REF!,#REF!,#REF!,#REF!,#REF!,#REF!</definedName>
    <definedName name="P2_SCOPE_IND2" localSheetId="2" hidden="1">#REF!,#REF!,#REF!,#REF!,#REF!</definedName>
    <definedName name="P2_SCOPE_IND2" hidden="1">#REF!,#REF!,#REF!,#REF!,#REF!</definedName>
    <definedName name="P2_SCOPE_NOTIND" localSheetId="2" hidden="1">#REF!,#REF!,#REF!,#REF!,#REF!,#REF!,#REF!</definedName>
    <definedName name="P2_SCOPE_NOTIND" hidden="1">#REF!,#REF!,#REF!,#REF!,#REF!,#REF!,#REF!</definedName>
    <definedName name="P2_SCOPE_NotInd2" localSheetId="2" hidden="1">#REF!,#REF!,#REF!,#REF!,#REF!,#REF!</definedName>
    <definedName name="P2_SCOPE_NotInd2" hidden="1">#REF!,#REF!,#REF!,#REF!,#REF!,#REF!</definedName>
    <definedName name="P2_SCOPE_NotInd3" localSheetId="2" hidden="1">#REF!,#REF!,#REF!,#REF!,#REF!,#REF!,#REF!</definedName>
    <definedName name="P2_SCOPE_NotInd3" hidden="1">#REF!,#REF!,#REF!,#REF!,#REF!,#REF!,#REF!</definedName>
    <definedName name="P2_SCOPE_NotInt" localSheetId="2" hidden="1">#REF!,#REF!,#REF!,#REF!,#REF!,#REF!,#REF!</definedName>
    <definedName name="P2_SCOPE_NotInt" hidden="1">#REF!,#REF!,#REF!,#REF!,#REF!,#REF!,#REF!</definedName>
    <definedName name="P2_SCOPE_PRT_K1" hidden="1">[5]КУ1!$F$66:$G$66,[5]КУ1!$F$61:$G$63,[5]КУ1!$K$61:$K$63,[5]КУ1!$K$58,[5]КУ1!$I$57,[5]КУ1!$K$56,[5]КУ1!$H$57,[5]КУ1!$F$56:$G$58,[5]КУ1!$F$52:$G$53,[5]КУ1!$H$53</definedName>
    <definedName name="P2_SCOPE_SAVE2" localSheetId="2" hidden="1">#REF!,#REF!,#REF!,#REF!,#REF!,#REF!</definedName>
    <definedName name="P2_SCOPE_SAVE2" hidden="1">#REF!,#REF!,#REF!,#REF!,#REF!,#REF!</definedName>
    <definedName name="P2_SCOPE_SV_PRT" localSheetId="2">#REF!,#REF!,#REF!,#REF!,#REF!,#REF!,#REF!</definedName>
    <definedName name="P2_SCOPE_SV_PRT">#REF!,#REF!,#REF!,#REF!,#REF!,#REF!,#REF!</definedName>
    <definedName name="P2_T1_Protect" localSheetId="2" hidden="1">#REF!,#REF!,#REF!,#REF!,#REF!,#REF!</definedName>
    <definedName name="P2_T1_Protect" hidden="1">#REF!,#REF!,#REF!,#REF!,#REF!,#REF!</definedName>
    <definedName name="P2_T3_PRT" localSheetId="2" hidden="1">#REF!,#REF!,#REF!,#REF!</definedName>
    <definedName name="P2_T3_PRT" hidden="1">#REF!,#REF!,#REF!,#REF!</definedName>
    <definedName name="P3_SC22" localSheetId="2" hidden="1">#REF!,#REF!,#REF!,#REF!,#REF!,#REF!</definedName>
    <definedName name="P3_SC22" hidden="1">#REF!,#REF!,#REF!,#REF!,#REF!,#REF!</definedName>
    <definedName name="P3_SCOPE_FULL_LOAD" localSheetId="2" hidden="1">#REF!,#REF!,#REF!,#REF!,#REF!,#REF!</definedName>
    <definedName name="P3_SCOPE_FULL_LOAD" hidden="1">#REF!,#REF!,#REF!,#REF!,#REF!,#REF!</definedName>
    <definedName name="P3_SCOPE_IND" localSheetId="2" hidden="1">#REF!,#REF!,#REF!,#REF!,#REF!</definedName>
    <definedName name="P3_SCOPE_IND" hidden="1">#REF!,#REF!,#REF!,#REF!,#REF!</definedName>
    <definedName name="P3_SCOPE_IND2" localSheetId="2" hidden="1">#REF!,#REF!,#REF!,#REF!,#REF!</definedName>
    <definedName name="P3_SCOPE_IND2" hidden="1">#REF!,#REF!,#REF!,#REF!,#REF!</definedName>
    <definedName name="P3_SCOPE_NOTIND" localSheetId="2" hidden="1">#REF!,#REF!,#REF!,#REF!,#REF!,#REF!,#REF!</definedName>
    <definedName name="P3_SCOPE_NOTIND" hidden="1">#REF!,#REF!,#REF!,#REF!,#REF!,#REF!,#REF!</definedName>
    <definedName name="P3_SCOPE_NotInd2" localSheetId="2" hidden="1">#REF!,#REF!,#REF!,#REF!,#REF!,#REF!,#REF!</definedName>
    <definedName name="P3_SCOPE_NotInd2" hidden="1">#REF!,#REF!,#REF!,#REF!,#REF!,#REF!,#REF!</definedName>
    <definedName name="P3_SCOPE_NotInt" localSheetId="2" hidden="1">#REF!,#REF!,#REF!,#REF!,#REF!,#REF!</definedName>
    <definedName name="P3_SCOPE_NotInt" hidden="1">#REF!,#REF!,#REF!,#REF!,#REF!,#REF!</definedName>
    <definedName name="P3_SCOPE_PRT_K1" hidden="1">[5]КУ1!$J$53,[5]КУ1!$K$52,[5]КУ1!$K$50,[5]КУ1!$J$49,[5]КУ1!$K$48,[5]КУ1!$F$50:$G$50,[5]КУ1!$F$49:$H$49,[5]КУ1!$F$48:$G$48,[5]КУ1!$F$45:$G$46,[5]КУ1!$H$46</definedName>
    <definedName name="P3_SCOPE_SV_PRT" localSheetId="2">#REF!,#REF!,#REF!,#REF!,#REF!,#REF!,#REF!</definedName>
    <definedName name="P3_SCOPE_SV_PRT">#REF!,#REF!,#REF!,#REF!,#REF!,#REF!,#REF!</definedName>
    <definedName name="P3_T1_Protect" localSheetId="2" hidden="1">#REF!,#REF!,#REF!,#REF!,#REF!</definedName>
    <definedName name="P3_T1_Protect" hidden="1">#REF!,#REF!,#REF!,#REF!,#REF!</definedName>
    <definedName name="P4_SCOPE_FULL_LOAD" localSheetId="2" hidden="1">#REF!,#REF!,#REF!,#REF!,#REF!,#REF!</definedName>
    <definedName name="P4_SCOPE_FULL_LOAD" hidden="1">#REF!,#REF!,#REF!,#REF!,#REF!,#REF!</definedName>
    <definedName name="P4_SCOPE_IND" localSheetId="2" hidden="1">#REF!,#REF!,#REF!,#REF!,#REF!</definedName>
    <definedName name="P4_SCOPE_IND" hidden="1">#REF!,#REF!,#REF!,#REF!,#REF!</definedName>
    <definedName name="P4_SCOPE_IND2" localSheetId="2" hidden="1">#REF!,#REF!,#REF!,#REF!,#REF!,#REF!</definedName>
    <definedName name="P4_SCOPE_IND2" hidden="1">#REF!,#REF!,#REF!,#REF!,#REF!,#REF!</definedName>
    <definedName name="P4_SCOPE_NOTIND" localSheetId="2" hidden="1">#REF!,#REF!,#REF!,#REF!,#REF!,#REF!,#REF!</definedName>
    <definedName name="P4_SCOPE_NOTIND" hidden="1">#REF!,#REF!,#REF!,#REF!,#REF!,#REF!,#REF!</definedName>
    <definedName name="P4_SCOPE_NotInd2" localSheetId="2" hidden="1">#REF!,#REF!,#REF!,#REF!,#REF!,#REF!,#REF!</definedName>
    <definedName name="P4_SCOPE_NotInd2" hidden="1">#REF!,#REF!,#REF!,#REF!,#REF!,#REF!,#REF!</definedName>
    <definedName name="P4_SCOPE_PRT_K1" hidden="1">[5]КУ1!$J$46,[5]КУ1!$K$45,[5]КУ1!$J$43,[5]КУ1!$K$42,[5]КУ1!$H$43,[5]КУ1!$F$42:$G$43,[5]КУ1!$F$38:$G$38,[5]КУ1!$F$39:$H$39,[5]КУ1!$J$39,[5]КУ1!$K$38</definedName>
    <definedName name="P4_T1_Protect" localSheetId="2" hidden="1">#REF!,#REF!,#REF!,#REF!,#REF!,#REF!</definedName>
    <definedName name="P4_T1_Protect" hidden="1">#REF!,#REF!,#REF!,#REF!,#REF!,#REF!</definedName>
    <definedName name="P5_SCOPE_FULL_LOAD" localSheetId="2" hidden="1">#REF!,#REF!,#REF!,#REF!,#REF!,#REF!</definedName>
    <definedName name="P5_SCOPE_FULL_LOAD" hidden="1">#REF!,#REF!,#REF!,#REF!,#REF!,#REF!</definedName>
    <definedName name="P5_SCOPE_NOTIND" localSheetId="2" hidden="1">#REF!,#REF!,#REF!,#REF!,#REF!,#REF!,#REF!</definedName>
    <definedName name="P5_SCOPE_NOTIND" hidden="1">#REF!,#REF!,#REF!,#REF!,#REF!,#REF!,#REF!</definedName>
    <definedName name="P5_SCOPE_NotInd2" localSheetId="2" hidden="1">#REF!,#REF!,#REF!,#REF!,#REF!,#REF!,#REF!</definedName>
    <definedName name="P5_SCOPE_NotInd2" hidden="1">#REF!,#REF!,#REF!,#REF!,#REF!,#REF!,#REF!</definedName>
    <definedName name="P5_SCOPE_PRT_K1" hidden="1">[5]КУ1!$K$35:$K$36,[5]КУ1!$F$33:$G$36,[5]КУ1!$H$34,[5]КУ1!$J$34,[5]КУ1!$K$33,[5]КУ1!$J$31,[5]КУ1!$F$30:$G$31,[5]КУ1!$H$31,[5]КУ1!$K$30,[5]КУ1!$J$28</definedName>
    <definedName name="P5_T1_Protect" localSheetId="2" hidden="1">#REF!,#REF!,#REF!,#REF!,#REF!</definedName>
    <definedName name="P5_T1_Protect" hidden="1">#REF!,#REF!,#REF!,#REF!,#REF!</definedName>
    <definedName name="P6_SCOPE_FULL_LOAD" localSheetId="2" hidden="1">#REF!,#REF!,#REF!,#REF!,#REF!,#REF!</definedName>
    <definedName name="P6_SCOPE_FULL_LOAD" hidden="1">#REF!,#REF!,#REF!,#REF!,#REF!,#REF!</definedName>
    <definedName name="P6_SCOPE_NOTIND" localSheetId="2" hidden="1">#REF!,#REF!,#REF!,#REF!,#REF!,#REF!,#REF!</definedName>
    <definedName name="P6_SCOPE_NOTIND" hidden="1">#REF!,#REF!,#REF!,#REF!,#REF!,#REF!,#REF!</definedName>
    <definedName name="P6_SCOPE_NotInd2" localSheetId="2" hidden="1">#REF!,#REF!,#REF!,#REF!,#REF!,#REF!,#REF!</definedName>
    <definedName name="P6_SCOPE_NotInd2" hidden="1">#REF!,#REF!,#REF!,#REF!,#REF!,#REF!,#REF!</definedName>
    <definedName name="P6_SCOPE_PRT_K1" hidden="1">[5]КУ1!$F$27:$G$28,[5]КУ1!$H$28,[5]КУ1!$K$27,[5]КУ1!$K$23,[5]КУ1!$J$24,[5]КУ1!$F$23:$G$23,[5]КУ1!$F$24:$H$24,[5]КУ1!$F$17:$G$21,[5]КУ1!$H$18,[5]КУ1!$J$18</definedName>
    <definedName name="P6_T1_Protect" localSheetId="2" hidden="1">#REF!,#REF!,#REF!,#REF!,#REF!</definedName>
    <definedName name="P6_T1_Protect" hidden="1">#REF!,#REF!,#REF!,#REF!,#REF!</definedName>
    <definedName name="P7_SCOPE_FULL_LOAD" localSheetId="2" hidden="1">#REF!,#REF!,#REF!,#REF!,#REF!,#REF!</definedName>
    <definedName name="P7_SCOPE_FULL_LOAD" hidden="1">#REF!,#REF!,#REF!,#REF!,#REF!,#REF!</definedName>
    <definedName name="P7_SCOPE_NOTIND" localSheetId="2" hidden="1">#REF!,#REF!,#REF!,#REF!,#REF!,#REF!</definedName>
    <definedName name="P7_SCOPE_NOTIND" hidden="1">#REF!,#REF!,#REF!,#REF!,#REF!,#REF!</definedName>
    <definedName name="P7_SCOPE_NotInd2" localSheetId="2" hidden="1">#REF!,#REF!,#REF!,#REF!,#REF!,'свод Инв.обяз.'!P1_SCOPE_NotInd2,'свод Инв.обяз.'!P2_SCOPE_NotInd2,'свод Инв.обяз.'!P3_SCOPE_NotInd2</definedName>
    <definedName name="P7_SCOPE_NotInd2" hidden="1">#REF!,#REF!,#REF!,#REF!,#REF!,P1_SCOPE_NotInd2,P2_SCOPE_NotInd2,P3_SCOPE_NotInd2</definedName>
    <definedName name="P7_SCOPE_PRT_K1" hidden="1">[5]КУ1!$K$17,[5]КУ1!$K$19:$K$21,[5]КУ1!$F$14:$G$15,[5]КУ1!$H$15,[5]КУ1!$J$15,[5]КУ1!$K$14,[5]КУ1!$J$12,[5]КУ1!$K$11,[5]КУ1!$F$11:$G$12,[5]КУ1!$H$12</definedName>
    <definedName name="P7_T1_Protect" localSheetId="2" hidden="1">#REF!,#REF!,#REF!,#REF!,#REF!</definedName>
    <definedName name="P7_T1_Protect" hidden="1">#REF!,#REF!,#REF!,#REF!,#REF!</definedName>
    <definedName name="P8_SCOPE_FULL_LOAD" localSheetId="2" hidden="1">#REF!,#REF!,#REF!,#REF!,#REF!,#REF!</definedName>
    <definedName name="P8_SCOPE_FULL_LOAD" hidden="1">#REF!,#REF!,#REF!,#REF!,#REF!,#REF!</definedName>
    <definedName name="P8_SCOPE_NOTIND" localSheetId="2" hidden="1">#REF!,#REF!,#REF!,#REF!,#REF!,#REF!</definedName>
    <definedName name="P8_SCOPE_NOTIND" hidden="1">#REF!,#REF!,#REF!,#REF!,#REF!,#REF!</definedName>
    <definedName name="P8_T1_Protect" localSheetId="2" hidden="1">#REF!,#REF!,#REF!,#REF!,#REF!</definedName>
    <definedName name="P8_T1_Protect" hidden="1">#REF!,#REF!,#REF!,#REF!,#REF!</definedName>
    <definedName name="P9_SCOPE_FULL_LOAD" localSheetId="2" hidden="1">#REF!,#REF!,#REF!,#REF!,#REF!,#REF!</definedName>
    <definedName name="P9_SCOPE_FULL_LOAD" hidden="1">#REF!,#REF!,#REF!,#REF!,#REF!,#REF!</definedName>
    <definedName name="P9_SCOPE_NotInd" localSheetId="2" hidden="1">#REF!,[6]!P1_SCOPE_NOTIND,[6]!P2_SCOPE_NOTIND,[6]!P3_SCOPE_NOTIND,[6]!P4_SCOPE_NOTIND,[6]!P5_SCOPE_NOTIND,[6]!P6_SCOPE_NOTIND,[6]!P7_SCOPE_NOTIND</definedName>
    <definedName name="P9_SCOPE_NotInd" hidden="1">#REF!,[7]!P1_SCOPE_NOTIND,[7]!P2_SCOPE_NOTIND,[7]!P3_SCOPE_NOTIND,[7]!P4_SCOPE_NOTIND,[7]!P5_SCOPE_NOTIND,[7]!P6_SCOPE_NOTIND,[7]!P7_SCOPE_NOTIND</definedName>
    <definedName name="P9_T1_Protect" localSheetId="2" hidden="1">#REF!,#REF!,#REF!,#REF!,#REF!</definedName>
    <definedName name="P9_T1_Protect" hidden="1">#REF!,#REF!,#REF!,#REF!,#REF!</definedName>
    <definedName name="PERIOD1">[1]TEHSHEET!$O$2:$O$5</definedName>
    <definedName name="ps_geo">[1]Паспорт!$BC$2:$BC$5</definedName>
    <definedName name="ps_p">[1]Паспорт!$BB$2:$BB$6</definedName>
    <definedName name="ps_psr">[1]Паспорт!$AY$2:$AY$17</definedName>
    <definedName name="ps_sr">[1]Паспорт!$AX$2:$AX$12</definedName>
    <definedName name="ps_ssh">[1]Паспорт!$BA$2:$BA$4</definedName>
    <definedName name="ps_ti">[1]Паспорт!$AZ$2:$AZ$5</definedName>
    <definedName name="ps_tsh">[1]Паспорт!$BD$2:$BD$4</definedName>
    <definedName name="ps_z">[1]Паспорт!$BE$2:$BE$5</definedName>
    <definedName name="region_name">[3]Титульный!$G$7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5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1">P1_SCOPE_16_PRT,P2_SCOPE_16_PRT</definedName>
    <definedName name="SCOPE_16_PRT" localSheetId="2">P1_SCOPE_16_PRT,P2_SCOPE_16_PRT</definedName>
    <definedName name="SCOPE_16_PRT">P1_SCOPE_16_PRT,P2_SCOPE_16_PRT</definedName>
    <definedName name="SCOPE_DATA1" localSheetId="5">#REF!</definedName>
    <definedName name="SCOPE_DATA1" localSheetId="0">#REF!</definedName>
    <definedName name="SCOPE_DATA1" localSheetId="1">#REF!</definedName>
    <definedName name="SCOPE_DATA1" localSheetId="2">#REF!</definedName>
    <definedName name="SCOPE_DATA1">#REF!</definedName>
    <definedName name="SCOPE_DATA2" localSheetId="5">#REF!</definedName>
    <definedName name="SCOPE_DATA2" localSheetId="0">#REF!</definedName>
    <definedName name="SCOPE_DATA2" localSheetId="1">#REF!</definedName>
    <definedName name="SCOPE_DATA2" localSheetId="2">#REF!</definedName>
    <definedName name="SCOPE_DATA2">#REF!</definedName>
    <definedName name="SCOPE_PER_PRT" localSheetId="5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 localSheetId="0">P1_SCOPE_SV_PRT,P2_SCOPE_SV_PRT,P3_SCOPE_SV_PRT</definedName>
    <definedName name="SCOPE_SV_PRT" localSheetId="4">[0]!P1_SCOPE_SV_PRT,[0]!P2_SCOPE_SV_PRT,[0]!P3_SCOPE_SV_PRT</definedName>
    <definedName name="SCOPE_SV_PRT" localSheetId="1">P1_SCOPE_SV_PRT,P2_SCOPE_SV_PRT,P3_SCOPE_SV_PRT</definedName>
    <definedName name="SCOPE_SV_PRT" localSheetId="2">'свод Инв.обяз.'!P1_SCOPE_SV_PRT,'свод Инв.обяз.'!P2_SCOPE_SV_PRT,'свод Инв.обяз.'!P3_SCOPE_SV_PRT</definedName>
    <definedName name="SCOPE_SV_PRT">P1_SCOPE_SV_PRT,P2_SCOPE_SV_PRT,P3_SCOPE_SV_PRT</definedName>
    <definedName name="sencount" hidden="1">1</definedName>
    <definedName name="smet" hidden="1">{#N/A,#N/A,FALSE,"Себестоимсть-97"}</definedName>
    <definedName name="solver_adj" localSheetId="0" hidden="1">'Прил 9 коррект'!#REF!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'Прил 9 коррект'!#REF!</definedName>
    <definedName name="solver_lhs2" localSheetId="0" hidden="1">'Прил 9 коррект'!#REF!</definedName>
    <definedName name="solver_lhs3" localSheetId="0" hidden="1">'Прил 9 коррект'!#REF!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'Прил 9 коррект'!#REF!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'Прил 9 коррект'!$AG$175</definedName>
    <definedName name="solver_rhs2" localSheetId="0" hidden="1">'Прил 9 коррект'!#REF!</definedName>
    <definedName name="solver_rhs3" localSheetId="0" hidden="1">'Прил 9 коррект'!$AG$78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  <definedName name="STATUS_SH">[1]Паспорт!$BF$2:$BF$3</definedName>
    <definedName name="T2_DiapProt" localSheetId="5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1">P1_T2_DiapProt,P2_T2_DiapProt</definedName>
    <definedName name="T2_DiapProt" localSheetId="2">P1_T2_DiapProt,P2_T2_DiapProt</definedName>
    <definedName name="T2_DiapProt">P1_T2_DiapProt,P2_T2_DiapProt</definedName>
    <definedName name="T6_Protect" localSheetId="5">P1_T6_Protect,P2_T6_Protect</definedName>
    <definedName name="T6_Protect" localSheetId="0">P1_T6_Protect,P2_T6_Protect</definedName>
    <definedName name="T6_Protect" localSheetId="4">[0]!P1_T6_Protect,P2_T6_Protect</definedName>
    <definedName name="T6_Protect" localSheetId="1">P1_T6_Protect,P2_T6_Protect</definedName>
    <definedName name="T6_Protect" localSheetId="2">'свод Инв.обяз.'!P1_T6_Protect,P2_T6_Protect</definedName>
    <definedName name="T6_Protect">P1_T6_Protect,P2_T6_Protect</definedName>
    <definedName name="TEMPLATE_SPHERE">[8]TECHSHEET!$E$6</definedName>
    <definedName name="version" localSheetId="5">#REF!</definedName>
    <definedName name="version" localSheetId="0">#REF!</definedName>
    <definedName name="version" localSheetId="1">#REF!</definedName>
    <definedName name="version" localSheetId="2">#REF!</definedName>
    <definedName name="version">#REF!</definedName>
    <definedName name="wrn.1.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hidden="1">{#N/A,#N/A,FALSE,"Себестоимсть-97"}</definedName>
    <definedName name="wrn.Сравнение._.с._.отраслями.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YEAR">[3]TEHSHEET!$C$2:$C$11</definedName>
    <definedName name="YEARS">[1]TEHSHEET!$I$1:$I$20</definedName>
    <definedName name="YES_NO">[1]TEHSHEET!$J$1:$J$2</definedName>
    <definedName name="yyyjjjj" hidden="1">{#N/A,#N/A,FALSE,"Себестоимсть-97"}</definedName>
    <definedName name="Z_30FEE15E_D26F_11D4_A6F7_00508B6A7686_.wvu.FilterData" localSheetId="2" hidden="1">#REF!</definedName>
    <definedName name="Z_30FEE15E_D26F_11D4_A6F7_00508B6A7686_.wvu.FilterData" hidden="1">#REF!</definedName>
    <definedName name="Z_30FEE15E_D26F_11D4_A6F7_00508B6A7686_.wvu.PrintArea" localSheetId="2" hidden="1">#REF!</definedName>
    <definedName name="Z_30FEE15E_D26F_11D4_A6F7_00508B6A7686_.wvu.PrintArea" hidden="1">#REF!</definedName>
    <definedName name="Z_30FEE15E_D26F_11D4_A6F7_00508B6A7686_.wvu.PrintTitles" localSheetId="2" hidden="1">#REF!</definedName>
    <definedName name="Z_30FEE15E_D26F_11D4_A6F7_00508B6A7686_.wvu.PrintTitles" hidden="1">#REF!</definedName>
    <definedName name="Z_30FEE15E_D26F_11D4_A6F7_00508B6A7686_.wvu.Rows" localSheetId="2" hidden="1">#REF!</definedName>
    <definedName name="Z_30FEE15E_D26F_11D4_A6F7_00508B6A7686_.wvu.Rows" hidden="1">#REF!</definedName>
    <definedName name="БазовыйПериод">[1]Заголовок2!$B$15</definedName>
    <definedName name="вапывап" localSheetId="5">P1_SCOPE_SV_PRT,P2_SCOPE_SV_PRT,P3_SCOPE_SV_PRT</definedName>
    <definedName name="вапывап" localSheetId="0">P1_SCOPE_SV_PRT,P2_SCOPE_SV_PRT,P3_SCOPE_SV_PRT</definedName>
    <definedName name="вапывап" localSheetId="4">[0]!P1_SCOPE_SV_PRT,[0]!P2_SCOPE_SV_PRT,[0]!P3_SCOPE_SV_PRT</definedName>
    <definedName name="вапывап" localSheetId="1">P1_SCOPE_SV_PRT,P2_SCOPE_SV_PRT,P3_SCOPE_SV_PRT</definedName>
    <definedName name="вапывап" localSheetId="2">'свод Инв.обяз.'!P1_SCOPE_SV_PRT,'свод Инв.обяз.'!P2_SCOPE_SV_PRT,'свод Инв.обяз.'!P3_SCOPE_SV_PRT</definedName>
    <definedName name="вапывап">P1_SCOPE_SV_PRT,P2_SCOPE_SV_PRT,P3_SCOPE_SV_PRT</definedName>
    <definedName name="видсс" hidden="1">{#N/A,#N/A,FALSE,"Себестоимсть-97"}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гш" hidden="1">{#N/A,#N/A,TRUE,"Лист1";#N/A,#N/A,TRUE,"Лист2";#N/A,#N/A,TRUE,"Лист3"}</definedName>
    <definedName name="_xlnm.Print_Titles" localSheetId="0">'Прил 9 коррект'!$8:$10</definedName>
    <definedName name="_xlnm.Print_Titles" localSheetId="4">'Прил 9 подписано'!$8:$11</definedName>
    <definedName name="индцкавг98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лимит" hidden="1">{#N/A,#N/A,FALSE,"Себестоимсть-97"}</definedName>
    <definedName name="лщжо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3">'%'!$A$1:$S$21</definedName>
    <definedName name="_xlnm.Print_Area" localSheetId="5">'Прил 10 подписано'!$A$1:$W$42</definedName>
    <definedName name="_xlnm.Print_Area" localSheetId="0">'Прил 9 коррект'!$A$1:$BQ$201</definedName>
    <definedName name="_xlnm.Print_Area" localSheetId="4">'Прил 9 подписано'!$A$1:$EI$136</definedName>
    <definedName name="_xlnm.Print_Area" localSheetId="1">'Прил №3 (к Постанов. 11)'!$A$1:$AB$91</definedName>
    <definedName name="_xlnm.Print_Area" localSheetId="2">'свод Инв.обяз.'!$A$1:$AH$28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нлнееен" hidden="1">{#N/A,#N/A,FALSE,"Себестоимсть-97"}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hidden="1">{#N/A,#N/A,TRUE,"Лист1";#N/A,#N/A,TRUE,"Лист2";#N/A,#N/A,TRUE,"Лист3"}</definedName>
    <definedName name="тп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ф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" hidden="1">{#N/A,#N/A,FALSE,"Себестоимсть-97"}</definedName>
  </definedNames>
  <calcPr calcId="144525"/>
</workbook>
</file>

<file path=xl/calcChain.xml><?xml version="1.0" encoding="utf-8"?>
<calcChain xmlns="http://schemas.openxmlformats.org/spreadsheetml/2006/main">
  <c r="C125" i="5" l="1"/>
  <c r="BJ185" i="5"/>
  <c r="AG74" i="5"/>
  <c r="AG189" i="5"/>
  <c r="AG73" i="5"/>
  <c r="AG188" i="5" s="1"/>
  <c r="AG187" i="5"/>
  <c r="AD187" i="5"/>
  <c r="AA189" i="5"/>
  <c r="AA188" i="5"/>
  <c r="AA187" i="5"/>
  <c r="U189" i="5"/>
  <c r="U141" i="5" s="1"/>
  <c r="U188" i="5"/>
  <c r="U187" i="5"/>
  <c r="AD74" i="5"/>
  <c r="AD189" i="5"/>
  <c r="AD73" i="5"/>
  <c r="AD188" i="5" s="1"/>
  <c r="AC185" i="5"/>
  <c r="X73" i="5"/>
  <c r="X188" i="5" s="1"/>
  <c r="X74" i="5"/>
  <c r="X187" i="5"/>
  <c r="W70" i="5"/>
  <c r="W185" i="5"/>
  <c r="R42" i="5"/>
  <c r="R38" i="5"/>
  <c r="R25" i="5"/>
  <c r="CI112" i="5"/>
  <c r="CH112" i="5"/>
  <c r="CI111" i="5"/>
  <c r="CH111" i="5"/>
  <c r="W178" i="5"/>
  <c r="Z178" i="5" s="1"/>
  <c r="AC178" i="5" s="1"/>
  <c r="AF178" i="5" s="1"/>
  <c r="AI178" i="5" s="1"/>
  <c r="AL178" i="5" s="1"/>
  <c r="AO178" i="5" s="1"/>
  <c r="AR178" i="5" s="1"/>
  <c r="AU178" i="5" s="1"/>
  <c r="AX178" i="5" s="1"/>
  <c r="BA178" i="5" s="1"/>
  <c r="BD178" i="5" s="1"/>
  <c r="BG178" i="5" s="1"/>
  <c r="BJ178" i="5" s="1"/>
  <c r="BM178" i="5" s="1"/>
  <c r="BP178" i="5" s="1"/>
  <c r="BS178" i="5" s="1"/>
  <c r="W177" i="5"/>
  <c r="V178" i="5"/>
  <c r="Y178" i="5" s="1"/>
  <c r="V177" i="5"/>
  <c r="V176" i="5" s="1"/>
  <c r="U28" i="5"/>
  <c r="X28" i="5" s="1"/>
  <c r="U22" i="5"/>
  <c r="X22" i="5" s="1"/>
  <c r="T185" i="5"/>
  <c r="T184" i="5"/>
  <c r="R178" i="5"/>
  <c r="R177" i="5"/>
  <c r="T70" i="5"/>
  <c r="T69" i="5"/>
  <c r="R63" i="5"/>
  <c r="R62" i="5"/>
  <c r="T61" i="5"/>
  <c r="S61" i="5"/>
  <c r="U178" i="5"/>
  <c r="BS185" i="5"/>
  <c r="BP185" i="5"/>
  <c r="BM185" i="5"/>
  <c r="AX185" i="5"/>
  <c r="BA70" i="5"/>
  <c r="AG164" i="5"/>
  <c r="AD164" i="5"/>
  <c r="AA164" i="5"/>
  <c r="X164" i="5"/>
  <c r="U164" i="5"/>
  <c r="AM49" i="5"/>
  <c r="AP49" i="5" s="1"/>
  <c r="AS49" i="5" s="1"/>
  <c r="AV49" i="5" s="1"/>
  <c r="AY49" i="5" s="1"/>
  <c r="BB49" i="5" s="1"/>
  <c r="BE49" i="5" s="1"/>
  <c r="BH49" i="5" s="1"/>
  <c r="BK49" i="5" s="1"/>
  <c r="BN49" i="5" s="1"/>
  <c r="BQ49" i="5" s="1"/>
  <c r="AM164" i="5"/>
  <c r="AP164" i="5" s="1"/>
  <c r="AS164" i="5" s="1"/>
  <c r="AV164" i="5" s="1"/>
  <c r="AY164" i="5" s="1"/>
  <c r="BB164" i="5" s="1"/>
  <c r="BE164" i="5" s="1"/>
  <c r="BH164" i="5" s="1"/>
  <c r="BK164" i="5" s="1"/>
  <c r="BN164" i="5" s="1"/>
  <c r="BQ164" i="5" s="1"/>
  <c r="AD168" i="5"/>
  <c r="AA16" i="15"/>
  <c r="AA17" i="15"/>
  <c r="AA18" i="15"/>
  <c r="AA19" i="15"/>
  <c r="AA20" i="15"/>
  <c r="AA21" i="15"/>
  <c r="AA22" i="15"/>
  <c r="AA23" i="15"/>
  <c r="AA24" i="15"/>
  <c r="AA25" i="15"/>
  <c r="AA26" i="15"/>
  <c r="AA27" i="15"/>
  <c r="AA5" i="15"/>
  <c r="AA6" i="15"/>
  <c r="AA7" i="15"/>
  <c r="AA8" i="15"/>
  <c r="AA4" i="15"/>
  <c r="AA15" i="15"/>
  <c r="AA14" i="15"/>
  <c r="AA13" i="15"/>
  <c r="AA12" i="15"/>
  <c r="AA10" i="15"/>
  <c r="AA9" i="15"/>
  <c r="B13" i="16"/>
  <c r="B9" i="16"/>
  <c r="B5" i="16"/>
  <c r="D5" i="16" s="1"/>
  <c r="D18" i="16" s="1"/>
  <c r="D20" i="16" s="1"/>
  <c r="J63" i="6" s="1"/>
  <c r="J48" i="6"/>
  <c r="E169" i="5"/>
  <c r="E55" i="5"/>
  <c r="E170" i="5"/>
  <c r="G27" i="15"/>
  <c r="G16" i="15"/>
  <c r="G13" i="15"/>
  <c r="G14" i="15"/>
  <c r="G15" i="15"/>
  <c r="G17" i="15"/>
  <c r="G18" i="15"/>
  <c r="G19" i="15"/>
  <c r="G20" i="15"/>
  <c r="G21" i="15"/>
  <c r="G22" i="15"/>
  <c r="G23" i="15"/>
  <c r="G25" i="15"/>
  <c r="G26" i="15"/>
  <c r="G10" i="15"/>
  <c r="G11" i="15"/>
  <c r="G12" i="15"/>
  <c r="H23" i="15"/>
  <c r="L23" i="15" s="1"/>
  <c r="Z23" i="15" s="1"/>
  <c r="H24" i="15"/>
  <c r="H25" i="15"/>
  <c r="C16" i="15"/>
  <c r="C13" i="15"/>
  <c r="K13" i="15" s="1"/>
  <c r="C15" i="15"/>
  <c r="C17" i="15"/>
  <c r="C19" i="15"/>
  <c r="C20" i="15"/>
  <c r="K20" i="15" s="1"/>
  <c r="C21" i="15"/>
  <c r="C22" i="15"/>
  <c r="C23" i="15"/>
  <c r="C24" i="15"/>
  <c r="C25" i="15"/>
  <c r="C11" i="15"/>
  <c r="C12" i="15"/>
  <c r="D22" i="15"/>
  <c r="D23" i="15"/>
  <c r="Q185" i="5"/>
  <c r="Q184" i="5"/>
  <c r="AJ53" i="5"/>
  <c r="AJ168" i="5"/>
  <c r="AM53" i="5"/>
  <c r="AM168" i="5"/>
  <c r="AP168" i="5"/>
  <c r="AS53" i="5"/>
  <c r="AS168" i="5"/>
  <c r="AV53" i="5"/>
  <c r="AV168" i="5"/>
  <c r="AY53" i="5"/>
  <c r="AY168" i="5"/>
  <c r="BB53" i="5"/>
  <c r="BB168" i="5"/>
  <c r="BE53" i="5"/>
  <c r="BE168" i="5"/>
  <c r="BH53" i="5"/>
  <c r="BH168" i="5"/>
  <c r="BK53" i="5"/>
  <c r="BK168" i="5"/>
  <c r="BN53" i="5"/>
  <c r="BN168" i="5"/>
  <c r="BQ168" i="5"/>
  <c r="AA53" i="5"/>
  <c r="AA168" i="5"/>
  <c r="AD53" i="5"/>
  <c r="AG53" i="5"/>
  <c r="AG168" i="5"/>
  <c r="R168" i="5"/>
  <c r="U53" i="5"/>
  <c r="U168" i="5"/>
  <c r="X53" i="5"/>
  <c r="X168" i="5"/>
  <c r="C26" i="15"/>
  <c r="F125" i="5"/>
  <c r="H22" i="15"/>
  <c r="C10" i="5"/>
  <c r="G10" i="5"/>
  <c r="H10" i="5" s="1"/>
  <c r="I10" i="5" s="1"/>
  <c r="L10" i="5" s="1"/>
  <c r="O10" i="5" s="1"/>
  <c r="R10" i="5" s="1"/>
  <c r="U10" i="5" s="1"/>
  <c r="X10" i="5" s="1"/>
  <c r="AA10" i="5" s="1"/>
  <c r="AD10" i="5" s="1"/>
  <c r="AG10" i="5" s="1"/>
  <c r="AJ10" i="5" s="1"/>
  <c r="AM10" i="5" s="1"/>
  <c r="AP10" i="5" s="1"/>
  <c r="AS10" i="5" s="1"/>
  <c r="AV10" i="5" s="1"/>
  <c r="AY10" i="5" s="1"/>
  <c r="BB10" i="5" s="1"/>
  <c r="BE10" i="5" s="1"/>
  <c r="BH10" i="5" s="1"/>
  <c r="BK10" i="5" s="1"/>
  <c r="BN10" i="5" s="1"/>
  <c r="BQ10" i="5" s="1"/>
  <c r="I10" i="15"/>
  <c r="I11" i="15"/>
  <c r="I12" i="15"/>
  <c r="I9" i="15"/>
  <c r="I4" i="15"/>
  <c r="I5" i="15"/>
  <c r="I6" i="15"/>
  <c r="I7" i="15"/>
  <c r="I8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G24" i="15"/>
  <c r="E10" i="15"/>
  <c r="E11" i="15"/>
  <c r="E12" i="15"/>
  <c r="E9" i="15"/>
  <c r="E4" i="15"/>
  <c r="E5" i="15"/>
  <c r="E6" i="15"/>
  <c r="E7" i="15"/>
  <c r="E8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O30" i="6"/>
  <c r="N30" i="6"/>
  <c r="P30" i="6"/>
  <c r="R30" i="6"/>
  <c r="S30" i="6"/>
  <c r="T30" i="6"/>
  <c r="U30" i="6"/>
  <c r="V30" i="6"/>
  <c r="W30" i="6"/>
  <c r="Q30" i="6"/>
  <c r="X30" i="6"/>
  <c r="Y30" i="6"/>
  <c r="Z30" i="6"/>
  <c r="AB30" i="6"/>
  <c r="AA30" i="6"/>
  <c r="K30" i="6"/>
  <c r="L30" i="6"/>
  <c r="M30" i="6"/>
  <c r="R18" i="6"/>
  <c r="T18" i="6"/>
  <c r="U18" i="6"/>
  <c r="V18" i="6"/>
  <c r="W18" i="6"/>
  <c r="X18" i="6"/>
  <c r="P18" i="6"/>
  <c r="Q18" i="6"/>
  <c r="Y18" i="6"/>
  <c r="Y41" i="6" s="1"/>
  <c r="Z18" i="6"/>
  <c r="AA18" i="6"/>
  <c r="N18" i="6"/>
  <c r="L18" i="6"/>
  <c r="L41" i="6" s="1"/>
  <c r="M18" i="6"/>
  <c r="E48" i="6"/>
  <c r="F48" i="6"/>
  <c r="G48" i="6"/>
  <c r="H48" i="6"/>
  <c r="I48" i="6"/>
  <c r="K48" i="6"/>
  <c r="L48" i="6"/>
  <c r="M48" i="6"/>
  <c r="N48" i="6"/>
  <c r="O48" i="6"/>
  <c r="P48" i="6"/>
  <c r="Q48" i="6"/>
  <c r="R48" i="6"/>
  <c r="S48" i="6"/>
  <c r="T48" i="6"/>
  <c r="U48" i="6"/>
  <c r="V48" i="6"/>
  <c r="W32" i="6"/>
  <c r="W20" i="6"/>
  <c r="W43" i="6" s="1"/>
  <c r="W48" i="6"/>
  <c r="X20" i="6"/>
  <c r="X32" i="6"/>
  <c r="X48" i="6"/>
  <c r="Y32" i="6"/>
  <c r="Y48" i="6"/>
  <c r="Z32" i="6"/>
  <c r="Z48" i="6"/>
  <c r="AA48" i="6"/>
  <c r="AB48" i="6"/>
  <c r="D49" i="6"/>
  <c r="D50" i="6"/>
  <c r="BQ88" i="5"/>
  <c r="BN88" i="5"/>
  <c r="BK88" i="5"/>
  <c r="BH88" i="5"/>
  <c r="Y28" i="15"/>
  <c r="D26" i="6"/>
  <c r="D14" i="6"/>
  <c r="E174" i="5"/>
  <c r="E160" i="5"/>
  <c r="E142" i="5"/>
  <c r="E59" i="5"/>
  <c r="E45" i="5"/>
  <c r="D45" i="5" s="1"/>
  <c r="AB44" i="6"/>
  <c r="AB37" i="6"/>
  <c r="AA44" i="6"/>
  <c r="AA37" i="6"/>
  <c r="Z44" i="6"/>
  <c r="Z37" i="6"/>
  <c r="Y44" i="6"/>
  <c r="Y37" i="6"/>
  <c r="EF83" i="5"/>
  <c r="EF81" i="5"/>
  <c r="EC83" i="5"/>
  <c r="EC81" i="5"/>
  <c r="DZ83" i="5"/>
  <c r="DZ81" i="5"/>
  <c r="DW83" i="5"/>
  <c r="DW81" i="5"/>
  <c r="BQ95" i="5"/>
  <c r="BQ83" i="5"/>
  <c r="BQ81" i="5"/>
  <c r="BN95" i="5"/>
  <c r="BN83" i="5"/>
  <c r="BN81" i="5"/>
  <c r="BK95" i="5"/>
  <c r="BK83" i="5"/>
  <c r="BK81" i="5"/>
  <c r="BH95" i="5"/>
  <c r="BH83" i="5"/>
  <c r="BH81" i="5"/>
  <c r="V24" i="15"/>
  <c r="Y19" i="6"/>
  <c r="V26" i="15"/>
  <c r="AA19" i="6"/>
  <c r="AA13" i="6" s="1"/>
  <c r="H26" i="15"/>
  <c r="AA32" i="6"/>
  <c r="Z19" i="6"/>
  <c r="Z13" i="6" s="1"/>
  <c r="V25" i="15"/>
  <c r="U25" i="15" s="1"/>
  <c r="AB25" i="15" s="1"/>
  <c r="AB31" i="6"/>
  <c r="AB25" i="6" s="1"/>
  <c r="W27" i="15"/>
  <c r="D27" i="15"/>
  <c r="AB20" i="6"/>
  <c r="AA31" i="6"/>
  <c r="AA25" i="6" s="1"/>
  <c r="W26" i="15"/>
  <c r="Y31" i="6"/>
  <c r="Y25" i="6" s="1"/>
  <c r="W24" i="15"/>
  <c r="D24" i="15"/>
  <c r="L24" i="15" s="1"/>
  <c r="Z24" i="15" s="1"/>
  <c r="Y20" i="6"/>
  <c r="D25" i="15"/>
  <c r="Z20" i="6"/>
  <c r="AA20" i="6"/>
  <c r="AA43" i="6" s="1"/>
  <c r="D26" i="15"/>
  <c r="AB19" i="6"/>
  <c r="V27" i="15"/>
  <c r="W25" i="15"/>
  <c r="Z31" i="6"/>
  <c r="Z25" i="6" s="1"/>
  <c r="H27" i="15"/>
  <c r="L27" i="15" s="1"/>
  <c r="Z27" i="15" s="1"/>
  <c r="AB32" i="6"/>
  <c r="J4" i="16"/>
  <c r="E7" i="16"/>
  <c r="E16" i="16" s="1"/>
  <c r="J60" i="6"/>
  <c r="J65" i="6" s="1"/>
  <c r="C82" i="6"/>
  <c r="C83" i="6"/>
  <c r="B21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M17" i="16"/>
  <c r="M21" i="16" s="1"/>
  <c r="S64" i="6" s="1"/>
  <c r="N17" i="16"/>
  <c r="N21" i="16" s="1"/>
  <c r="T64" i="6" s="1"/>
  <c r="O17" i="16"/>
  <c r="O21" i="16" s="1"/>
  <c r="U64" i="6" s="1"/>
  <c r="P17" i="16"/>
  <c r="P21" i="16" s="1"/>
  <c r="V64" i="6" s="1"/>
  <c r="Q17" i="16"/>
  <c r="Q21" i="16" s="1"/>
  <c r="W64" i="6"/>
  <c r="R17" i="16"/>
  <c r="R21" i="16" s="1"/>
  <c r="X64" i="6" s="1"/>
  <c r="S3" i="16"/>
  <c r="D16" i="16"/>
  <c r="F4" i="16"/>
  <c r="G4" i="16"/>
  <c r="H4" i="16"/>
  <c r="I4" i="16"/>
  <c r="E4" i="16"/>
  <c r="K4" i="16" s="1"/>
  <c r="D4" i="16"/>
  <c r="D17" i="16" s="1"/>
  <c r="D21" i="16" s="1"/>
  <c r="J64" i="6" s="1"/>
  <c r="C3" i="16"/>
  <c r="H8" i="16"/>
  <c r="L17" i="16"/>
  <c r="L21" i="16" s="1"/>
  <c r="R64" i="6" s="1"/>
  <c r="C63" i="6"/>
  <c r="AB79" i="6"/>
  <c r="AB78" i="6"/>
  <c r="AB77" i="6"/>
  <c r="AA79" i="6"/>
  <c r="AA78" i="6"/>
  <c r="AA77" i="6"/>
  <c r="Z79" i="6"/>
  <c r="Z78" i="6"/>
  <c r="Z77" i="6"/>
  <c r="Y79" i="6"/>
  <c r="Y78" i="6"/>
  <c r="Y77" i="6"/>
  <c r="U47" i="5"/>
  <c r="X47" i="5" s="1"/>
  <c r="AA47" i="5" s="1"/>
  <c r="AD47" i="5" s="1"/>
  <c r="AG47" i="5" s="1"/>
  <c r="AJ47" i="5" s="1"/>
  <c r="AM47" i="5" s="1"/>
  <c r="AP47" i="5" s="1"/>
  <c r="AS47" i="5" s="1"/>
  <c r="AV47" i="5" s="1"/>
  <c r="AY47" i="5" s="1"/>
  <c r="CC112" i="5"/>
  <c r="CB112" i="5"/>
  <c r="CC111" i="5"/>
  <c r="CB111" i="5"/>
  <c r="N111" i="5"/>
  <c r="M111" i="5"/>
  <c r="P66" i="5"/>
  <c r="Q62" i="5"/>
  <c r="O15" i="5"/>
  <c r="T176" i="5"/>
  <c r="S176" i="5"/>
  <c r="P65" i="5"/>
  <c r="Q65" i="5" s="1"/>
  <c r="O26" i="5"/>
  <c r="O164" i="5"/>
  <c r="N112" i="5"/>
  <c r="M112" i="5"/>
  <c r="K176" i="5"/>
  <c r="J176" i="5"/>
  <c r="K175" i="5"/>
  <c r="J175" i="5"/>
  <c r="K61" i="5"/>
  <c r="J61" i="5"/>
  <c r="K60" i="5"/>
  <c r="J60" i="5"/>
  <c r="J64" i="5" s="1"/>
  <c r="I51" i="5"/>
  <c r="I56" i="5"/>
  <c r="O178" i="5"/>
  <c r="O177" i="5"/>
  <c r="W31" i="6"/>
  <c r="W25" i="6" s="1"/>
  <c r="V23" i="15"/>
  <c r="W23" i="15"/>
  <c r="X31" i="6"/>
  <c r="X25" i="6" s="1"/>
  <c r="W22" i="15"/>
  <c r="W21" i="15"/>
  <c r="V31" i="6"/>
  <c r="V22" i="15"/>
  <c r="W19" i="6"/>
  <c r="W13" i="6" s="1"/>
  <c r="V21" i="15"/>
  <c r="U21" i="15"/>
  <c r="V19" i="6"/>
  <c r="O23" i="5"/>
  <c r="U23" i="5"/>
  <c r="P181" i="5"/>
  <c r="P180" i="5"/>
  <c r="Q176" i="5"/>
  <c r="P176" i="5"/>
  <c r="Q63" i="5"/>
  <c r="W62" i="5"/>
  <c r="Z62" i="5" s="1"/>
  <c r="P63" i="5"/>
  <c r="P62" i="5"/>
  <c r="V63" i="5"/>
  <c r="Y63" i="5" s="1"/>
  <c r="O188" i="5"/>
  <c r="O138" i="5" s="1"/>
  <c r="O189" i="5"/>
  <c r="O187" i="5"/>
  <c r="L63" i="5"/>
  <c r="L112" i="5" s="1"/>
  <c r="L116" i="5" s="1"/>
  <c r="L62" i="5"/>
  <c r="L65" i="5" s="1"/>
  <c r="L111" i="5"/>
  <c r="L164" i="5"/>
  <c r="L49" i="5"/>
  <c r="I31" i="6"/>
  <c r="H31" i="6"/>
  <c r="G31" i="6"/>
  <c r="G25" i="6" s="1"/>
  <c r="F31" i="6"/>
  <c r="F25" i="6" s="1"/>
  <c r="E31" i="6"/>
  <c r="W8" i="15"/>
  <c r="W6" i="15"/>
  <c r="W5" i="15"/>
  <c r="W4" i="15"/>
  <c r="W7" i="15"/>
  <c r="G19" i="6"/>
  <c r="G13" i="6" s="1"/>
  <c r="F19" i="6"/>
  <c r="F13" i="6" s="1"/>
  <c r="E19" i="6"/>
  <c r="E42" i="6" s="1"/>
  <c r="I19" i="6"/>
  <c r="V6" i="15"/>
  <c r="U6" i="15" s="1"/>
  <c r="V5" i="15"/>
  <c r="U5" i="15" s="1"/>
  <c r="V4" i="15"/>
  <c r="V8" i="15"/>
  <c r="U8" i="15" s="1"/>
  <c r="C6" i="15"/>
  <c r="C5" i="15"/>
  <c r="C4" i="15"/>
  <c r="C37" i="15" s="1"/>
  <c r="B8" i="15"/>
  <c r="B7" i="15"/>
  <c r="B6" i="15"/>
  <c r="B5" i="15"/>
  <c r="C38" i="15" s="1"/>
  <c r="B4" i="15"/>
  <c r="G5" i="15"/>
  <c r="G4" i="15"/>
  <c r="F8" i="15"/>
  <c r="F7" i="15"/>
  <c r="F6" i="15"/>
  <c r="F5" i="15"/>
  <c r="F38" i="15" s="1"/>
  <c r="F4" i="15"/>
  <c r="O16" i="5"/>
  <c r="O17" i="5" s="1"/>
  <c r="E21" i="6"/>
  <c r="E44" i="6" s="1"/>
  <c r="P4" i="15" s="1"/>
  <c r="F21" i="6"/>
  <c r="G57" i="5"/>
  <c r="L177" i="5"/>
  <c r="H140" i="5"/>
  <c r="G140" i="5"/>
  <c r="F140" i="5"/>
  <c r="G9" i="15"/>
  <c r="G8" i="15"/>
  <c r="F41" i="15" s="1"/>
  <c r="G7" i="15"/>
  <c r="F40" i="15"/>
  <c r="G6" i="15"/>
  <c r="I157" i="5"/>
  <c r="I66" i="5"/>
  <c r="I42" i="5"/>
  <c r="I25" i="5"/>
  <c r="C14" i="15"/>
  <c r="C10" i="15"/>
  <c r="C9" i="15"/>
  <c r="C8" i="15"/>
  <c r="K8" i="15" s="1"/>
  <c r="F168" i="5"/>
  <c r="C12" i="6"/>
  <c r="O168" i="5"/>
  <c r="L168" i="5"/>
  <c r="I168" i="5"/>
  <c r="AB5" i="15"/>
  <c r="U2" i="8"/>
  <c r="I181" i="5"/>
  <c r="I65" i="5"/>
  <c r="J30" i="6"/>
  <c r="I30" i="6"/>
  <c r="H30" i="6"/>
  <c r="F30" i="6"/>
  <c r="G30" i="6"/>
  <c r="E30" i="6"/>
  <c r="K18" i="6"/>
  <c r="O18" i="6"/>
  <c r="J18" i="6"/>
  <c r="J41" i="6" s="1"/>
  <c r="I18" i="6"/>
  <c r="G18" i="6"/>
  <c r="F18" i="6"/>
  <c r="F41" i="6" s="1"/>
  <c r="E18" i="6"/>
  <c r="G32" i="6"/>
  <c r="E32" i="6"/>
  <c r="I29" i="6"/>
  <c r="G29" i="6"/>
  <c r="F29" i="6"/>
  <c r="F164" i="5"/>
  <c r="I17" i="6"/>
  <c r="I140" i="5"/>
  <c r="L53" i="5"/>
  <c r="L52" i="5" s="1"/>
  <c r="L37" i="5"/>
  <c r="O37" i="5" s="1"/>
  <c r="L34" i="5"/>
  <c r="O133" i="5"/>
  <c r="U138" i="5"/>
  <c r="O57" i="5"/>
  <c r="U162" i="5"/>
  <c r="X162" i="5"/>
  <c r="H17" i="6"/>
  <c r="F32" i="6"/>
  <c r="H4" i="15"/>
  <c r="E29" i="6"/>
  <c r="H29" i="6"/>
  <c r="BX83" i="5" s="1"/>
  <c r="L25" i="5"/>
  <c r="E17" i="6"/>
  <c r="L38" i="5"/>
  <c r="L140" i="5"/>
  <c r="H168" i="5"/>
  <c r="H6" i="15"/>
  <c r="F20" i="6"/>
  <c r="D5" i="15"/>
  <c r="L66" i="5"/>
  <c r="I180" i="5"/>
  <c r="G168" i="5"/>
  <c r="H5" i="15"/>
  <c r="F17" i="6"/>
  <c r="G17" i="6"/>
  <c r="H83" i="5" s="1"/>
  <c r="C7" i="15"/>
  <c r="H18" i="6"/>
  <c r="H41" i="6" s="1"/>
  <c r="I53" i="5"/>
  <c r="D6" i="15"/>
  <c r="L6" i="15" s="1"/>
  <c r="Z6" i="15" s="1"/>
  <c r="G20" i="6"/>
  <c r="M175" i="5"/>
  <c r="N60" i="5"/>
  <c r="M60" i="5"/>
  <c r="L76" i="5" s="1"/>
  <c r="O36" i="5"/>
  <c r="O32" i="5"/>
  <c r="L129" i="5"/>
  <c r="L128" i="5" s="1"/>
  <c r="O39" i="5"/>
  <c r="O35" i="5"/>
  <c r="O33" i="5"/>
  <c r="O31" i="5"/>
  <c r="U31" i="5"/>
  <c r="O21" i="5"/>
  <c r="O19" i="5"/>
  <c r="O18" i="5"/>
  <c r="O53" i="5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L82" i="5"/>
  <c r="L61" i="5"/>
  <c r="L178" i="5"/>
  <c r="CA112" i="5" s="1"/>
  <c r="N176" i="5"/>
  <c r="M176" i="5"/>
  <c r="N175" i="5"/>
  <c r="N61" i="5"/>
  <c r="N110" i="5" s="1"/>
  <c r="M61" i="5"/>
  <c r="I101" i="5"/>
  <c r="U95" i="5"/>
  <c r="X95" i="5"/>
  <c r="AA95" i="5"/>
  <c r="AD95" i="5"/>
  <c r="AG95" i="5"/>
  <c r="AJ95" i="5"/>
  <c r="AM95" i="5"/>
  <c r="AP95" i="5"/>
  <c r="AS95" i="5"/>
  <c r="AV95" i="5"/>
  <c r="AY95" i="5"/>
  <c r="BB95" i="5"/>
  <c r="BE95" i="5"/>
  <c r="R95" i="5"/>
  <c r="O95" i="5"/>
  <c r="L95" i="5"/>
  <c r="I95" i="5"/>
  <c r="I98" i="5"/>
  <c r="I99" i="5"/>
  <c r="H162" i="5"/>
  <c r="G162" i="5"/>
  <c r="C28" i="6"/>
  <c r="C27" i="6" s="1"/>
  <c r="C25" i="6"/>
  <c r="C24" i="6"/>
  <c r="C16" i="6"/>
  <c r="C15" i="6" s="1"/>
  <c r="C44" i="6"/>
  <c r="C43" i="6"/>
  <c r="C42" i="6"/>
  <c r="C41" i="6"/>
  <c r="C40" i="6"/>
  <c r="C37" i="6"/>
  <c r="C13" i="6"/>
  <c r="G42" i="5"/>
  <c r="I83" i="5"/>
  <c r="F180" i="5"/>
  <c r="F65" i="5"/>
  <c r="CA134" i="8"/>
  <c r="BZ134" i="8"/>
  <c r="BY134" i="8"/>
  <c r="BX134" i="8"/>
  <c r="BW134" i="8"/>
  <c r="BV134" i="8"/>
  <c r="BU134" i="8"/>
  <c r="BT134" i="8"/>
  <c r="K134" i="8"/>
  <c r="J134" i="8"/>
  <c r="I134" i="8"/>
  <c r="H134" i="8"/>
  <c r="G134" i="8"/>
  <c r="F134" i="8"/>
  <c r="E134" i="8"/>
  <c r="D134" i="8"/>
  <c r="EI100" i="8"/>
  <c r="EI74" i="8" s="1"/>
  <c r="EF100" i="8"/>
  <c r="EF74" i="8" s="1"/>
  <c r="EC100" i="8"/>
  <c r="DZ100" i="8"/>
  <c r="DZ74" i="8" s="1"/>
  <c r="DW100" i="8"/>
  <c r="DW74" i="8" s="1"/>
  <c r="DT100" i="8"/>
  <c r="DT74" i="8" s="1"/>
  <c r="DQ100" i="8"/>
  <c r="DN100" i="8"/>
  <c r="DN74" i="8" s="1"/>
  <c r="DK100" i="8"/>
  <c r="DK74" i="8" s="1"/>
  <c r="DH100" i="8"/>
  <c r="DH74" i="8" s="1"/>
  <c r="DE100" i="8"/>
  <c r="DE74" i="8" s="1"/>
  <c r="DB100" i="8"/>
  <c r="DB74" i="8" s="1"/>
  <c r="CY100" i="8"/>
  <c r="CY74" i="8" s="1"/>
  <c r="CV100" i="8"/>
  <c r="CV74" i="8" s="1"/>
  <c r="CS100" i="8"/>
  <c r="CS74" i="8" s="1"/>
  <c r="CP100" i="8"/>
  <c r="CP74" i="8" s="1"/>
  <c r="CM100" i="8"/>
  <c r="CM74" i="8"/>
  <c r="CJ100" i="8"/>
  <c r="CJ74" i="8" s="1"/>
  <c r="CG100" i="8"/>
  <c r="CG74" i="8" s="1"/>
  <c r="CD100" i="8"/>
  <c r="CD74" i="8" s="1"/>
  <c r="CA100" i="8"/>
  <c r="BZ100" i="8"/>
  <c r="BY100" i="8"/>
  <c r="BX100" i="8"/>
  <c r="BW100" i="8"/>
  <c r="BV100" i="8"/>
  <c r="BU100" i="8"/>
  <c r="BT100" i="8"/>
  <c r="BS100" i="8"/>
  <c r="BS74" i="8" s="1"/>
  <c r="BP100" i="8"/>
  <c r="BP74" i="8" s="1"/>
  <c r="BM100" i="8"/>
  <c r="BJ100" i="8"/>
  <c r="BJ74" i="8" s="1"/>
  <c r="BG100" i="8"/>
  <c r="BG74" i="8" s="1"/>
  <c r="BD100" i="8"/>
  <c r="BD74" i="8" s="1"/>
  <c r="BA100" i="8"/>
  <c r="AX100" i="8"/>
  <c r="AX74" i="8" s="1"/>
  <c r="AU100" i="8"/>
  <c r="AU74" i="8" s="1"/>
  <c r="AR100" i="8"/>
  <c r="AR74" i="8" s="1"/>
  <c r="AO100" i="8"/>
  <c r="AO74" i="8" s="1"/>
  <c r="AL100" i="8"/>
  <c r="AL74" i="8" s="1"/>
  <c r="AI100" i="8"/>
  <c r="AI74" i="8" s="1"/>
  <c r="AF100" i="8"/>
  <c r="AF74" i="8" s="1"/>
  <c r="AC100" i="8"/>
  <c r="AC74" i="8" s="1"/>
  <c r="Z100" i="8"/>
  <c r="Z74" i="8" s="1"/>
  <c r="W100" i="8"/>
  <c r="W74" i="8" s="1"/>
  <c r="T100" i="8"/>
  <c r="T74" i="8"/>
  <c r="Q100" i="8"/>
  <c r="Q74" i="8" s="1"/>
  <c r="N100" i="8"/>
  <c r="N74" i="8" s="1"/>
  <c r="K100" i="8"/>
  <c r="J100" i="8"/>
  <c r="I100" i="8"/>
  <c r="H100" i="8"/>
  <c r="G100" i="8"/>
  <c r="F100" i="8"/>
  <c r="E100" i="8"/>
  <c r="D100" i="8"/>
  <c r="EI99" i="8"/>
  <c r="EI73" i="8" s="1"/>
  <c r="EF99" i="8"/>
  <c r="EF73" i="8" s="1"/>
  <c r="EC99" i="8"/>
  <c r="DZ99" i="8"/>
  <c r="DZ73" i="8"/>
  <c r="DW99" i="8"/>
  <c r="DW73" i="8" s="1"/>
  <c r="DT99" i="8"/>
  <c r="DT73" i="8"/>
  <c r="DQ99" i="8"/>
  <c r="DQ73" i="8" s="1"/>
  <c r="DN99" i="8"/>
  <c r="DN73" i="8" s="1"/>
  <c r="DK99" i="8"/>
  <c r="DK73" i="8" s="1"/>
  <c r="DH99" i="8"/>
  <c r="DH73" i="8" s="1"/>
  <c r="DE99" i="8"/>
  <c r="DE73" i="8" s="1"/>
  <c r="DB99" i="8"/>
  <c r="DB73" i="8" s="1"/>
  <c r="CY99" i="8"/>
  <c r="CY73" i="8" s="1"/>
  <c r="CV99" i="8"/>
  <c r="CV73" i="8" s="1"/>
  <c r="CS99" i="8"/>
  <c r="CS73" i="8" s="1"/>
  <c r="CP99" i="8"/>
  <c r="CP73" i="8" s="1"/>
  <c r="CM99" i="8"/>
  <c r="CM73" i="8" s="1"/>
  <c r="CJ99" i="8"/>
  <c r="CJ73" i="8"/>
  <c r="CG99" i="8"/>
  <c r="CG73" i="8" s="1"/>
  <c r="CD99" i="8"/>
  <c r="CD73" i="8" s="1"/>
  <c r="CA99" i="8"/>
  <c r="BZ99" i="8"/>
  <c r="BY99" i="8"/>
  <c r="BX99" i="8"/>
  <c r="BW99" i="8"/>
  <c r="BV99" i="8"/>
  <c r="BU99" i="8"/>
  <c r="BT99" i="8"/>
  <c r="BS99" i="8"/>
  <c r="BS73" i="8" s="1"/>
  <c r="BP99" i="8"/>
  <c r="BP73" i="8" s="1"/>
  <c r="BM99" i="8"/>
  <c r="BM73" i="8" s="1"/>
  <c r="BJ99" i="8"/>
  <c r="BJ73" i="8" s="1"/>
  <c r="BG99" i="8"/>
  <c r="BG73" i="8" s="1"/>
  <c r="BD99" i="8"/>
  <c r="BD73" i="8" s="1"/>
  <c r="BA99" i="8"/>
  <c r="BA73" i="8" s="1"/>
  <c r="AX99" i="8"/>
  <c r="AX73" i="8" s="1"/>
  <c r="AU99" i="8"/>
  <c r="AU73" i="8" s="1"/>
  <c r="AR99" i="8"/>
  <c r="AR73" i="8" s="1"/>
  <c r="AO99" i="8"/>
  <c r="AO73" i="8" s="1"/>
  <c r="AL99" i="8"/>
  <c r="AL73" i="8" s="1"/>
  <c r="AI99" i="8"/>
  <c r="AI73" i="8" s="1"/>
  <c r="AF99" i="8"/>
  <c r="AF73" i="8" s="1"/>
  <c r="AC99" i="8"/>
  <c r="AC73" i="8" s="1"/>
  <c r="Z99" i="8"/>
  <c r="Z73" i="8" s="1"/>
  <c r="W99" i="8"/>
  <c r="W73" i="8" s="1"/>
  <c r="T99" i="8"/>
  <c r="T73" i="8"/>
  <c r="Q99" i="8"/>
  <c r="Q73" i="8" s="1"/>
  <c r="N99" i="8"/>
  <c r="N73" i="8" s="1"/>
  <c r="K99" i="8"/>
  <c r="J99" i="8"/>
  <c r="I99" i="8"/>
  <c r="H99" i="8"/>
  <c r="G99" i="8"/>
  <c r="F99" i="8"/>
  <c r="E99" i="8"/>
  <c r="D99" i="8"/>
  <c r="CA98" i="8"/>
  <c r="BZ98" i="8"/>
  <c r="BY98" i="8"/>
  <c r="BX98" i="8"/>
  <c r="BW98" i="8"/>
  <c r="BV98" i="8"/>
  <c r="BU98" i="8"/>
  <c r="BT98" i="8"/>
  <c r="K98" i="8"/>
  <c r="J98" i="8"/>
  <c r="I98" i="8"/>
  <c r="H98" i="8"/>
  <c r="G98" i="8"/>
  <c r="F98" i="8"/>
  <c r="E98" i="8"/>
  <c r="D98" i="8"/>
  <c r="EG97" i="8"/>
  <c r="ED97" i="8"/>
  <c r="EA97" i="8"/>
  <c r="DX97" i="8"/>
  <c r="DU97" i="8"/>
  <c r="DR97" i="8"/>
  <c r="DO97" i="8"/>
  <c r="DL97" i="8"/>
  <c r="DI97" i="8"/>
  <c r="DF97" i="8"/>
  <c r="DC97" i="8"/>
  <c r="CZ97" i="8"/>
  <c r="CW97" i="8"/>
  <c r="CT97" i="8"/>
  <c r="CQ97" i="8"/>
  <c r="CN97" i="8"/>
  <c r="CK97" i="8"/>
  <c r="CH97" i="8"/>
  <c r="CE97" i="8"/>
  <c r="CB97" i="8"/>
  <c r="CA97" i="8"/>
  <c r="BZ97" i="8"/>
  <c r="BY97" i="8"/>
  <c r="BX97" i="8"/>
  <c r="BW97" i="8"/>
  <c r="BV97" i="8"/>
  <c r="BU97" i="8"/>
  <c r="BT97" i="8"/>
  <c r="BQ97" i="8"/>
  <c r="BN97" i="8"/>
  <c r="BK97" i="8"/>
  <c r="BH97" i="8"/>
  <c r="BE97" i="8"/>
  <c r="BB97" i="8"/>
  <c r="AY97" i="8"/>
  <c r="AV97" i="8"/>
  <c r="AS97" i="8"/>
  <c r="AP97" i="8"/>
  <c r="AM97" i="8"/>
  <c r="AJ97" i="8"/>
  <c r="AG97" i="8"/>
  <c r="AD97" i="8"/>
  <c r="AA97" i="8"/>
  <c r="X97" i="8"/>
  <c r="U97" i="8"/>
  <c r="R97" i="8"/>
  <c r="O97" i="8"/>
  <c r="L97" i="8"/>
  <c r="K97" i="8"/>
  <c r="J97" i="8"/>
  <c r="I97" i="8"/>
  <c r="H97" i="8"/>
  <c r="G97" i="8"/>
  <c r="F97" i="8"/>
  <c r="E97" i="8"/>
  <c r="D97" i="8"/>
  <c r="CA96" i="8"/>
  <c r="BZ96" i="8"/>
  <c r="CC96" i="8" s="1"/>
  <c r="BY96" i="8"/>
  <c r="BX96" i="8"/>
  <c r="BW96" i="8"/>
  <c r="BV96" i="8"/>
  <c r="BU96" i="8"/>
  <c r="BT96" i="8"/>
  <c r="K96" i="8"/>
  <c r="J96" i="8"/>
  <c r="M96" i="8" s="1"/>
  <c r="I96" i="8"/>
  <c r="H96" i="8"/>
  <c r="G96" i="8"/>
  <c r="F96" i="8"/>
  <c r="E96" i="8"/>
  <c r="D96" i="8"/>
  <c r="CC95" i="8"/>
  <c r="CD95" i="8" s="1"/>
  <c r="CF95" i="8" s="1"/>
  <c r="CG95" i="8" s="1"/>
  <c r="CA95" i="8"/>
  <c r="BX95" i="8"/>
  <c r="BW95" i="8"/>
  <c r="BV95" i="8"/>
  <c r="BU95" i="8"/>
  <c r="BT95" i="8"/>
  <c r="K95" i="8"/>
  <c r="J95" i="8"/>
  <c r="M95" i="8" s="1"/>
  <c r="I95" i="8"/>
  <c r="H95" i="8"/>
  <c r="G95" i="8"/>
  <c r="F95" i="8"/>
  <c r="E95" i="8"/>
  <c r="D95" i="8"/>
  <c r="CA94" i="8"/>
  <c r="BZ94" i="8"/>
  <c r="BY94" i="8"/>
  <c r="BX94" i="8"/>
  <c r="BW94" i="8"/>
  <c r="BV94" i="8"/>
  <c r="BU94" i="8"/>
  <c r="BU92" i="8" s="1"/>
  <c r="BT94" i="8"/>
  <c r="K94" i="8"/>
  <c r="J94" i="8"/>
  <c r="M94" i="8"/>
  <c r="I94" i="8"/>
  <c r="H94" i="8"/>
  <c r="G94" i="8"/>
  <c r="F94" i="8"/>
  <c r="E94" i="8"/>
  <c r="D94" i="8"/>
  <c r="EG93" i="8"/>
  <c r="ED93" i="8"/>
  <c r="EA93" i="8"/>
  <c r="DX93" i="8"/>
  <c r="EA98" i="8" s="1"/>
  <c r="DU93" i="8"/>
  <c r="DR93" i="8"/>
  <c r="DR98" i="8" s="1"/>
  <c r="DO93" i="8"/>
  <c r="DL93" i="8"/>
  <c r="DI93" i="8"/>
  <c r="DF93" i="8"/>
  <c r="DI98" i="8" s="1"/>
  <c r="DC93" i="8"/>
  <c r="CZ93" i="8"/>
  <c r="CW93" i="8"/>
  <c r="CT93" i="8"/>
  <c r="CT98" i="8" s="1"/>
  <c r="CQ93" i="8"/>
  <c r="CN93" i="8"/>
  <c r="CK93" i="8"/>
  <c r="CH93" i="8"/>
  <c r="CE93" i="8"/>
  <c r="CB93" i="8"/>
  <c r="CA93" i="8"/>
  <c r="BZ93" i="8"/>
  <c r="BY93" i="8"/>
  <c r="BX93" i="8"/>
  <c r="BW93" i="8"/>
  <c r="BV93" i="8"/>
  <c r="BU93" i="8"/>
  <c r="BT93" i="8"/>
  <c r="BQ93" i="8"/>
  <c r="BN93" i="8"/>
  <c r="BK93" i="8"/>
  <c r="BH93" i="8"/>
  <c r="BE93" i="8"/>
  <c r="BB93" i="8"/>
  <c r="BB98" i="8" s="1"/>
  <c r="AY93" i="8"/>
  <c r="AV93" i="8"/>
  <c r="AY98" i="8" s="1"/>
  <c r="AS93" i="8"/>
  <c r="AP93" i="8"/>
  <c r="AM93" i="8"/>
  <c r="AJ93" i="8"/>
  <c r="AG93" i="8"/>
  <c r="AD93" i="8"/>
  <c r="AA93" i="8"/>
  <c r="X93" i="8"/>
  <c r="U93" i="8"/>
  <c r="R93" i="8"/>
  <c r="O93" i="8"/>
  <c r="L93" i="8"/>
  <c r="K93" i="8"/>
  <c r="J93" i="8"/>
  <c r="I93" i="8"/>
  <c r="H93" i="8"/>
  <c r="G93" i="8"/>
  <c r="F93" i="8"/>
  <c r="E93" i="8"/>
  <c r="D93" i="8"/>
  <c r="EG91" i="8"/>
  <c r="ED91" i="8"/>
  <c r="EA91" i="8"/>
  <c r="DX91" i="8"/>
  <c r="DU91" i="8"/>
  <c r="DR91" i="8"/>
  <c r="DO91" i="8"/>
  <c r="DL91" i="8"/>
  <c r="DI91" i="8"/>
  <c r="DF91" i="8"/>
  <c r="DC91" i="8"/>
  <c r="CZ91" i="8"/>
  <c r="CW91" i="8"/>
  <c r="CT91" i="8"/>
  <c r="CQ91" i="8"/>
  <c r="CN91" i="8"/>
  <c r="CK91" i="8"/>
  <c r="CH91" i="8"/>
  <c r="CE91" i="8"/>
  <c r="CB91" i="8"/>
  <c r="CA91" i="8"/>
  <c r="CA125" i="8" s="1"/>
  <c r="K125" i="8" s="1"/>
  <c r="BZ91" i="8"/>
  <c r="BY91" i="8"/>
  <c r="BX91" i="8"/>
  <c r="BW91" i="8"/>
  <c r="BW125" i="8" s="1"/>
  <c r="G125" i="8" s="1"/>
  <c r="BV91" i="8"/>
  <c r="BU91" i="8"/>
  <c r="BT91" i="8"/>
  <c r="BQ91" i="8"/>
  <c r="BN91" i="8"/>
  <c r="BK91" i="8"/>
  <c r="BH91" i="8"/>
  <c r="BE91" i="8"/>
  <c r="BB91" i="8"/>
  <c r="AY91" i="8"/>
  <c r="AV91" i="8"/>
  <c r="AS91" i="8"/>
  <c r="AP91" i="8"/>
  <c r="AM91" i="8"/>
  <c r="AJ91" i="8"/>
  <c r="AG91" i="8"/>
  <c r="AD91" i="8"/>
  <c r="AA91" i="8"/>
  <c r="X91" i="8"/>
  <c r="U91" i="8"/>
  <c r="R91" i="8"/>
  <c r="O91" i="8"/>
  <c r="L91" i="8"/>
  <c r="K91" i="8"/>
  <c r="K122" i="8" s="1"/>
  <c r="J91" i="8"/>
  <c r="I91" i="8"/>
  <c r="H91" i="8"/>
  <c r="G91" i="8"/>
  <c r="G122" i="8" s="1"/>
  <c r="G128" i="8" s="1"/>
  <c r="F91" i="8"/>
  <c r="E91" i="8"/>
  <c r="D91" i="8"/>
  <c r="EG90" i="8"/>
  <c r="ED90" i="8"/>
  <c r="EA90" i="8"/>
  <c r="DX90" i="8"/>
  <c r="DU90" i="8"/>
  <c r="DR90" i="8"/>
  <c r="DO90" i="8"/>
  <c r="DL90" i="8"/>
  <c r="DI90" i="8"/>
  <c r="DF90" i="8"/>
  <c r="DC90" i="8"/>
  <c r="CZ90" i="8"/>
  <c r="CW90" i="8"/>
  <c r="CT90" i="8"/>
  <c r="CQ90" i="8"/>
  <c r="CN90" i="8"/>
  <c r="CK90" i="8"/>
  <c r="CH90" i="8"/>
  <c r="CE90" i="8"/>
  <c r="CB90" i="8"/>
  <c r="CA90" i="8"/>
  <c r="BZ90" i="8"/>
  <c r="BY90" i="8"/>
  <c r="BX90" i="8"/>
  <c r="BW90" i="8"/>
  <c r="BV90" i="8"/>
  <c r="BU90" i="8"/>
  <c r="BT90" i="8"/>
  <c r="BQ90" i="8"/>
  <c r="BN90" i="8"/>
  <c r="BK90" i="8"/>
  <c r="BH90" i="8"/>
  <c r="BE90" i="8"/>
  <c r="BB90" i="8"/>
  <c r="AY90" i="8"/>
  <c r="AV90" i="8"/>
  <c r="AS90" i="8"/>
  <c r="AP90" i="8"/>
  <c r="AM90" i="8"/>
  <c r="AJ90" i="8"/>
  <c r="AG90" i="8"/>
  <c r="AD90" i="8"/>
  <c r="AA90" i="8"/>
  <c r="X90" i="8"/>
  <c r="U90" i="8"/>
  <c r="R90" i="8"/>
  <c r="O90" i="8"/>
  <c r="L90" i="8"/>
  <c r="K90" i="8"/>
  <c r="J90" i="8"/>
  <c r="I90" i="8"/>
  <c r="H90" i="8"/>
  <c r="G90" i="8"/>
  <c r="F90" i="8"/>
  <c r="E90" i="8"/>
  <c r="D90" i="8"/>
  <c r="EG89" i="8"/>
  <c r="ED89" i="8"/>
  <c r="EA89" i="8"/>
  <c r="DX89" i="8"/>
  <c r="DU89" i="8"/>
  <c r="DR89" i="8"/>
  <c r="DO89" i="8"/>
  <c r="DL89" i="8"/>
  <c r="DI89" i="8"/>
  <c r="DF89" i="8"/>
  <c r="DC89" i="8"/>
  <c r="CZ89" i="8"/>
  <c r="CW89" i="8"/>
  <c r="CT89" i="8"/>
  <c r="CQ89" i="8"/>
  <c r="CN89" i="8"/>
  <c r="CK89" i="8"/>
  <c r="CH89" i="8"/>
  <c r="CE89" i="8"/>
  <c r="CB89" i="8"/>
  <c r="CA89" i="8"/>
  <c r="BZ89" i="8"/>
  <c r="BY89" i="8"/>
  <c r="BX89" i="8"/>
  <c r="BW89" i="8"/>
  <c r="BV89" i="8"/>
  <c r="BU89" i="8"/>
  <c r="BT89" i="8"/>
  <c r="BQ89" i="8"/>
  <c r="BN89" i="8"/>
  <c r="BK89" i="8"/>
  <c r="BH89" i="8"/>
  <c r="BE89" i="8"/>
  <c r="BB89" i="8"/>
  <c r="AY89" i="8"/>
  <c r="AV89" i="8"/>
  <c r="AS89" i="8"/>
  <c r="AP89" i="8"/>
  <c r="AM89" i="8"/>
  <c r="AJ89" i="8"/>
  <c r="AG89" i="8"/>
  <c r="AD89" i="8"/>
  <c r="AA89" i="8"/>
  <c r="X89" i="8"/>
  <c r="U89" i="8"/>
  <c r="R89" i="8"/>
  <c r="O89" i="8"/>
  <c r="L89" i="8"/>
  <c r="K89" i="8"/>
  <c r="J89" i="8"/>
  <c r="I89" i="8"/>
  <c r="H89" i="8"/>
  <c r="G89" i="8"/>
  <c r="F89" i="8"/>
  <c r="E89" i="8"/>
  <c r="D89" i="8"/>
  <c r="EG88" i="8"/>
  <c r="ED88" i="8"/>
  <c r="EA88" i="8"/>
  <c r="DX88" i="8"/>
  <c r="DU88" i="8"/>
  <c r="DR88" i="8"/>
  <c r="DO88" i="8"/>
  <c r="DL88" i="8"/>
  <c r="DI88" i="8"/>
  <c r="DF88" i="8"/>
  <c r="DC88" i="8"/>
  <c r="CZ88" i="8"/>
  <c r="CW88" i="8"/>
  <c r="CT88" i="8"/>
  <c r="CQ88" i="8"/>
  <c r="CN88" i="8"/>
  <c r="CK88" i="8"/>
  <c r="CH88" i="8"/>
  <c r="CE88" i="8"/>
  <c r="CB88" i="8"/>
  <c r="CA88" i="8"/>
  <c r="BZ88" i="8"/>
  <c r="BY88" i="8"/>
  <c r="BX88" i="8"/>
  <c r="BW88" i="8"/>
  <c r="BV88" i="8"/>
  <c r="BU88" i="8"/>
  <c r="BT88" i="8"/>
  <c r="BQ88" i="8"/>
  <c r="BN88" i="8"/>
  <c r="BK88" i="8"/>
  <c r="BH88" i="8"/>
  <c r="BE88" i="8"/>
  <c r="BB88" i="8"/>
  <c r="AY88" i="8"/>
  <c r="AV88" i="8"/>
  <c r="AS88" i="8"/>
  <c r="AP88" i="8"/>
  <c r="AM88" i="8"/>
  <c r="AJ88" i="8"/>
  <c r="AG88" i="8"/>
  <c r="AD88" i="8"/>
  <c r="AA88" i="8"/>
  <c r="X88" i="8"/>
  <c r="U88" i="8"/>
  <c r="R88" i="8"/>
  <c r="O88" i="8"/>
  <c r="L88" i="8"/>
  <c r="K88" i="8"/>
  <c r="J88" i="8"/>
  <c r="I88" i="8"/>
  <c r="H88" i="8"/>
  <c r="G88" i="8"/>
  <c r="F88" i="8"/>
  <c r="E88" i="8"/>
  <c r="D88" i="8"/>
  <c r="EG87" i="8"/>
  <c r="ED87" i="8"/>
  <c r="EA87" i="8"/>
  <c r="DX87" i="8"/>
  <c r="DU87" i="8"/>
  <c r="DR87" i="8"/>
  <c r="DO87" i="8"/>
  <c r="DL87" i="8"/>
  <c r="DI87" i="8"/>
  <c r="DF87" i="8"/>
  <c r="DC87" i="8"/>
  <c r="CZ87" i="8"/>
  <c r="CW87" i="8"/>
  <c r="CT87" i="8"/>
  <c r="CQ87" i="8"/>
  <c r="CN87" i="8"/>
  <c r="CK87" i="8"/>
  <c r="CH87" i="8"/>
  <c r="CE87" i="8"/>
  <c r="CB87" i="8"/>
  <c r="CA87" i="8"/>
  <c r="BZ87" i="8"/>
  <c r="BY87" i="8"/>
  <c r="BX87" i="8"/>
  <c r="BW87" i="8"/>
  <c r="BV87" i="8"/>
  <c r="BU87" i="8"/>
  <c r="BT87" i="8"/>
  <c r="K87" i="8"/>
  <c r="J87" i="8"/>
  <c r="I87" i="8"/>
  <c r="H87" i="8"/>
  <c r="G87" i="8"/>
  <c r="F87" i="8"/>
  <c r="E87" i="8"/>
  <c r="D87" i="8"/>
  <c r="EG86" i="8"/>
  <c r="ED86" i="8"/>
  <c r="EA86" i="8"/>
  <c r="DX86" i="8"/>
  <c r="DU86" i="8"/>
  <c r="DR86" i="8"/>
  <c r="DO86" i="8"/>
  <c r="DL86" i="8"/>
  <c r="DI86" i="8"/>
  <c r="DF86" i="8"/>
  <c r="DC86" i="8"/>
  <c r="CZ86" i="8"/>
  <c r="CW86" i="8"/>
  <c r="CT86" i="8"/>
  <c r="CQ86" i="8"/>
  <c r="CN86" i="8"/>
  <c r="CK86" i="8"/>
  <c r="CH86" i="8"/>
  <c r="CE86" i="8"/>
  <c r="CB86" i="8"/>
  <c r="CA86" i="8"/>
  <c r="BZ86" i="8"/>
  <c r="BY86" i="8"/>
  <c r="BX86" i="8"/>
  <c r="BW86" i="8"/>
  <c r="BV86" i="8"/>
  <c r="BU86" i="8"/>
  <c r="BT86" i="8"/>
  <c r="BQ86" i="8"/>
  <c r="BN86" i="8"/>
  <c r="BK86" i="8"/>
  <c r="BH86" i="8"/>
  <c r="BE86" i="8"/>
  <c r="BB86" i="8"/>
  <c r="AY86" i="8"/>
  <c r="AV86" i="8"/>
  <c r="AS86" i="8"/>
  <c r="AP86" i="8"/>
  <c r="AM86" i="8"/>
  <c r="AJ86" i="8"/>
  <c r="AG86" i="8"/>
  <c r="AD86" i="8"/>
  <c r="AA86" i="8"/>
  <c r="X86" i="8"/>
  <c r="U86" i="8"/>
  <c r="R86" i="8"/>
  <c r="O86" i="8"/>
  <c r="L86" i="8"/>
  <c r="K86" i="8"/>
  <c r="J86" i="8"/>
  <c r="I86" i="8"/>
  <c r="H86" i="8"/>
  <c r="G86" i="8"/>
  <c r="F86" i="8"/>
  <c r="E86" i="8"/>
  <c r="D86" i="8"/>
  <c r="CA81" i="8"/>
  <c r="BZ81" i="8"/>
  <c r="BY81" i="8"/>
  <c r="BX81" i="8"/>
  <c r="BW81" i="8"/>
  <c r="BV81" i="8"/>
  <c r="BU81" i="8"/>
  <c r="BT81" i="8"/>
  <c r="K81" i="8"/>
  <c r="J81" i="8"/>
  <c r="M81" i="8" s="1"/>
  <c r="N81" i="8" s="1"/>
  <c r="P81" i="8" s="1"/>
  <c r="Q81" i="8" s="1"/>
  <c r="S81" i="8" s="1"/>
  <c r="I81" i="8"/>
  <c r="H81" i="8"/>
  <c r="G81" i="8"/>
  <c r="F81" i="8"/>
  <c r="E81" i="8"/>
  <c r="D81" i="8"/>
  <c r="CC80" i="8"/>
  <c r="CA80" i="8"/>
  <c r="BX80" i="8"/>
  <c r="BW80" i="8"/>
  <c r="BV80" i="8"/>
  <c r="BU80" i="8"/>
  <c r="BT80" i="8"/>
  <c r="K80" i="8"/>
  <c r="J80" i="8"/>
  <c r="M80" i="8" s="1"/>
  <c r="I80" i="8"/>
  <c r="H80" i="8"/>
  <c r="G80" i="8"/>
  <c r="F80" i="8"/>
  <c r="E80" i="8"/>
  <c r="D80" i="8"/>
  <c r="CA79" i="8"/>
  <c r="BZ79" i="8"/>
  <c r="CC79" i="8" s="1"/>
  <c r="BY79" i="8"/>
  <c r="BY77" i="8" s="1"/>
  <c r="BX79" i="8"/>
  <c r="BW79" i="8"/>
  <c r="BV79" i="8"/>
  <c r="BU79" i="8"/>
  <c r="BU77" i="8" s="1"/>
  <c r="BT79" i="8"/>
  <c r="K79" i="8"/>
  <c r="J79" i="8"/>
  <c r="M79" i="8"/>
  <c r="N79" i="8" s="1"/>
  <c r="I79" i="8"/>
  <c r="H79" i="8"/>
  <c r="G79" i="8"/>
  <c r="F79" i="8"/>
  <c r="E79" i="8"/>
  <c r="D79" i="8"/>
  <c r="CA78" i="8"/>
  <c r="BZ78" i="8"/>
  <c r="BY78" i="8"/>
  <c r="BX78" i="8"/>
  <c r="BW78" i="8"/>
  <c r="BV78" i="8"/>
  <c r="BU78" i="8"/>
  <c r="BT78" i="8"/>
  <c r="K78" i="8"/>
  <c r="J78" i="8"/>
  <c r="I78" i="8"/>
  <c r="H78" i="8"/>
  <c r="G78" i="8"/>
  <c r="F78" i="8"/>
  <c r="E78" i="8"/>
  <c r="D78" i="8"/>
  <c r="EG76" i="8"/>
  <c r="EG78" i="8" s="1"/>
  <c r="ED76" i="8"/>
  <c r="ED78" i="8" s="1"/>
  <c r="EA76" i="8"/>
  <c r="EA78" i="8" s="1"/>
  <c r="DX76" i="8"/>
  <c r="DX78" i="8"/>
  <c r="DU76" i="8"/>
  <c r="DU78" i="8" s="1"/>
  <c r="DR76" i="8"/>
  <c r="DR78" i="8" s="1"/>
  <c r="DO76" i="8"/>
  <c r="DO78" i="8" s="1"/>
  <c r="DL76" i="8"/>
  <c r="DL78" i="8" s="1"/>
  <c r="DI76" i="8"/>
  <c r="DI78" i="8" s="1"/>
  <c r="DF76" i="8"/>
  <c r="DF78" i="8" s="1"/>
  <c r="DC76" i="8"/>
  <c r="DC78" i="8" s="1"/>
  <c r="CZ76" i="8"/>
  <c r="CZ78" i="8" s="1"/>
  <c r="CW76" i="8"/>
  <c r="CW78" i="8"/>
  <c r="CT76" i="8"/>
  <c r="CT78" i="8" s="1"/>
  <c r="CQ76" i="8"/>
  <c r="CQ78" i="8" s="1"/>
  <c r="CN76" i="8"/>
  <c r="CK76" i="8"/>
  <c r="CH76" i="8"/>
  <c r="CE76" i="8"/>
  <c r="CB76" i="8"/>
  <c r="CA76" i="8"/>
  <c r="CA116" i="8"/>
  <c r="K116" i="8" s="1"/>
  <c r="BZ76" i="8"/>
  <c r="BY76" i="8"/>
  <c r="BX76" i="8"/>
  <c r="BW76" i="8"/>
  <c r="BW116" i="8" s="1"/>
  <c r="G116" i="8" s="1"/>
  <c r="BV76" i="8"/>
  <c r="BU76" i="8"/>
  <c r="BT76" i="8"/>
  <c r="BQ76" i="8"/>
  <c r="BQ78" i="8" s="1"/>
  <c r="BN76" i="8"/>
  <c r="BN78" i="8" s="1"/>
  <c r="BN87" i="8" s="1"/>
  <c r="BK76" i="8"/>
  <c r="BK78" i="8" s="1"/>
  <c r="BH76" i="8"/>
  <c r="BH78" i="8" s="1"/>
  <c r="BE76" i="8"/>
  <c r="BE78" i="8" s="1"/>
  <c r="BB76" i="8"/>
  <c r="BB78" i="8" s="1"/>
  <c r="AY76" i="8"/>
  <c r="AY78" i="8" s="1"/>
  <c r="AV76" i="8"/>
  <c r="AV78" i="8" s="1"/>
  <c r="AS76" i="8"/>
  <c r="AS78" i="8" s="1"/>
  <c r="AP76" i="8"/>
  <c r="AP78" i="8" s="1"/>
  <c r="AP87" i="8" s="1"/>
  <c r="AM76" i="8"/>
  <c r="AM78" i="8" s="1"/>
  <c r="AJ76" i="8"/>
  <c r="AJ78" i="8" s="1"/>
  <c r="AG76" i="8"/>
  <c r="AG78" i="8" s="1"/>
  <c r="AD76" i="8"/>
  <c r="AD78" i="8" s="1"/>
  <c r="AD87" i="8" s="1"/>
  <c r="AA76" i="8"/>
  <c r="AA78" i="8" s="1"/>
  <c r="X76" i="8"/>
  <c r="U76" i="8"/>
  <c r="R76" i="8"/>
  <c r="O76" i="8"/>
  <c r="L76" i="8"/>
  <c r="K76" i="8"/>
  <c r="K113" i="8" s="1"/>
  <c r="J76" i="8"/>
  <c r="I76" i="8"/>
  <c r="H76" i="8"/>
  <c r="G76" i="8"/>
  <c r="G113" i="8"/>
  <c r="F76" i="8"/>
  <c r="E76" i="8"/>
  <c r="D76" i="8"/>
  <c r="EH74" i="8"/>
  <c r="EG74" i="8"/>
  <c r="EE74" i="8"/>
  <c r="ED74" i="8"/>
  <c r="EC74" i="8"/>
  <c r="EB74" i="8"/>
  <c r="EA74" i="8"/>
  <c r="DY74" i="8"/>
  <c r="DX74" i="8"/>
  <c r="DV74" i="8"/>
  <c r="DU74" i="8"/>
  <c r="DS74" i="8"/>
  <c r="DR74" i="8"/>
  <c r="DQ74" i="8"/>
  <c r="DP74" i="8"/>
  <c r="DO74" i="8"/>
  <c r="DM74" i="8"/>
  <c r="DL74" i="8"/>
  <c r="DJ74" i="8"/>
  <c r="DI74" i="8"/>
  <c r="DG74" i="8"/>
  <c r="DF74" i="8"/>
  <c r="DD74" i="8"/>
  <c r="DC74" i="8"/>
  <c r="DA74" i="8"/>
  <c r="CZ74" i="8"/>
  <c r="CX74" i="8"/>
  <c r="CW74" i="8"/>
  <c r="CU74" i="8"/>
  <c r="CT74" i="8"/>
  <c r="CR74" i="8"/>
  <c r="CQ74" i="8"/>
  <c r="CO74" i="8"/>
  <c r="CN74" i="8"/>
  <c r="CL74" i="8"/>
  <c r="CK74" i="8"/>
  <c r="CI74" i="8"/>
  <c r="CH74" i="8"/>
  <c r="CF74" i="8"/>
  <c r="CE74" i="8"/>
  <c r="CC74" i="8"/>
  <c r="CB74" i="8"/>
  <c r="CA74" i="8"/>
  <c r="BZ74" i="8"/>
  <c r="BY74" i="8"/>
  <c r="BX74" i="8"/>
  <c r="BW74" i="8"/>
  <c r="BV74" i="8"/>
  <c r="BU74" i="8"/>
  <c r="BT74" i="8"/>
  <c r="BR74" i="8"/>
  <c r="BQ74" i="8"/>
  <c r="BO74" i="8"/>
  <c r="BN74" i="8"/>
  <c r="BM74" i="8"/>
  <c r="BL74" i="8"/>
  <c r="BK74" i="8"/>
  <c r="BI74" i="8"/>
  <c r="BH74" i="8"/>
  <c r="BF74" i="8"/>
  <c r="BE74" i="8"/>
  <c r="BC74" i="8"/>
  <c r="BB74" i="8"/>
  <c r="BA74" i="8"/>
  <c r="AZ74" i="8"/>
  <c r="AY74" i="8"/>
  <c r="AW74" i="8"/>
  <c r="AV74" i="8"/>
  <c r="AT74" i="8"/>
  <c r="AS74" i="8"/>
  <c r="AQ74" i="8"/>
  <c r="AP74" i="8"/>
  <c r="AN74" i="8"/>
  <c r="AM74" i="8"/>
  <c r="AK74" i="8"/>
  <c r="AJ74" i="8"/>
  <c r="AH74" i="8"/>
  <c r="AG74" i="8"/>
  <c r="AE74" i="8"/>
  <c r="AD74" i="8"/>
  <c r="AB74" i="8"/>
  <c r="AA74" i="8"/>
  <c r="Y74" i="8"/>
  <c r="X74" i="8"/>
  <c r="V74" i="8"/>
  <c r="U74" i="8"/>
  <c r="S74" i="8"/>
  <c r="R74" i="8"/>
  <c r="P74" i="8"/>
  <c r="O74" i="8"/>
  <c r="M74" i="8"/>
  <c r="L74" i="8"/>
  <c r="K74" i="8"/>
  <c r="J74" i="8"/>
  <c r="I74" i="8"/>
  <c r="H74" i="8"/>
  <c r="G74" i="8"/>
  <c r="F74" i="8"/>
  <c r="E74" i="8"/>
  <c r="D74" i="8"/>
  <c r="EH73" i="8"/>
  <c r="EG73" i="8"/>
  <c r="EE73" i="8"/>
  <c r="ED73" i="8"/>
  <c r="EC73" i="8"/>
  <c r="EB73" i="8"/>
  <c r="EA73" i="8"/>
  <c r="DY73" i="8"/>
  <c r="DX73" i="8"/>
  <c r="DV73" i="8"/>
  <c r="DU73" i="8"/>
  <c r="DS73" i="8"/>
  <c r="DR73" i="8"/>
  <c r="DP73" i="8"/>
  <c r="DO73" i="8"/>
  <c r="DM73" i="8"/>
  <c r="DL73" i="8"/>
  <c r="DJ73" i="8"/>
  <c r="DI73" i="8"/>
  <c r="DG73" i="8"/>
  <c r="DF73" i="8"/>
  <c r="DD73" i="8"/>
  <c r="DC73" i="8"/>
  <c r="DA73" i="8"/>
  <c r="CZ73" i="8"/>
  <c r="CX73" i="8"/>
  <c r="CW73" i="8"/>
  <c r="CU73" i="8"/>
  <c r="CT73" i="8"/>
  <c r="CR73" i="8"/>
  <c r="CQ73" i="8"/>
  <c r="CO73" i="8"/>
  <c r="CN73" i="8"/>
  <c r="CL73" i="8"/>
  <c r="CK73" i="8"/>
  <c r="CI73" i="8"/>
  <c r="CH73" i="8"/>
  <c r="CF73" i="8"/>
  <c r="CE73" i="8"/>
  <c r="CC73" i="8"/>
  <c r="CB73" i="8"/>
  <c r="CA73" i="8"/>
  <c r="BZ73" i="8"/>
  <c r="BY73" i="8"/>
  <c r="BX73" i="8"/>
  <c r="BW73" i="8"/>
  <c r="BV73" i="8"/>
  <c r="BU73" i="8"/>
  <c r="BT73" i="8"/>
  <c r="BR73" i="8"/>
  <c r="BQ73" i="8"/>
  <c r="BO73" i="8"/>
  <c r="BN73" i="8"/>
  <c r="BL73" i="8"/>
  <c r="BK73" i="8"/>
  <c r="BI73" i="8"/>
  <c r="BH73" i="8"/>
  <c r="BF73" i="8"/>
  <c r="BE73" i="8"/>
  <c r="BC73" i="8"/>
  <c r="BB73" i="8"/>
  <c r="AZ73" i="8"/>
  <c r="AY73" i="8"/>
  <c r="AW73" i="8"/>
  <c r="AV73" i="8"/>
  <c r="AT73" i="8"/>
  <c r="AS73" i="8"/>
  <c r="AQ73" i="8"/>
  <c r="AP73" i="8"/>
  <c r="AN73" i="8"/>
  <c r="AM73" i="8"/>
  <c r="AK73" i="8"/>
  <c r="AJ73" i="8"/>
  <c r="AH73" i="8"/>
  <c r="AG73" i="8"/>
  <c r="AE73" i="8"/>
  <c r="AD73" i="8"/>
  <c r="AB73" i="8"/>
  <c r="AA73" i="8"/>
  <c r="Y73" i="8"/>
  <c r="X73" i="8"/>
  <c r="V73" i="8"/>
  <c r="U73" i="8"/>
  <c r="S73" i="8"/>
  <c r="R73" i="8"/>
  <c r="P73" i="8"/>
  <c r="O73" i="8"/>
  <c r="M73" i="8"/>
  <c r="L73" i="8"/>
  <c r="K73" i="8"/>
  <c r="J73" i="8"/>
  <c r="I73" i="8"/>
  <c r="H73" i="8"/>
  <c r="G73" i="8"/>
  <c r="F73" i="8"/>
  <c r="E73" i="8"/>
  <c r="D73" i="8"/>
  <c r="CB72" i="8"/>
  <c r="K72" i="8"/>
  <c r="J72" i="8"/>
  <c r="I72" i="8"/>
  <c r="H72" i="8"/>
  <c r="G72" i="8"/>
  <c r="F72" i="8"/>
  <c r="E72" i="8"/>
  <c r="D72" i="8"/>
  <c r="CB71" i="8"/>
  <c r="K71" i="8"/>
  <c r="J71" i="8"/>
  <c r="I71" i="8"/>
  <c r="H71" i="8"/>
  <c r="G71" i="8"/>
  <c r="F71" i="8"/>
  <c r="E71" i="8"/>
  <c r="D71" i="8"/>
  <c r="CO70" i="8"/>
  <c r="Z70" i="8"/>
  <c r="Y70" i="8"/>
  <c r="K70" i="8"/>
  <c r="J70" i="8"/>
  <c r="I70" i="8"/>
  <c r="H70" i="8"/>
  <c r="G70" i="8"/>
  <c r="F70" i="8"/>
  <c r="E70" i="8"/>
  <c r="D70" i="8"/>
  <c r="CP69" i="8"/>
  <c r="CO69" i="8"/>
  <c r="Z69" i="8"/>
  <c r="Y69" i="8"/>
  <c r="K69" i="8"/>
  <c r="J69" i="8"/>
  <c r="I69" i="8"/>
  <c r="H69" i="8"/>
  <c r="G69" i="8"/>
  <c r="F69" i="8"/>
  <c r="E69" i="8"/>
  <c r="D69" i="8"/>
  <c r="CP68" i="8"/>
  <c r="CO68" i="8"/>
  <c r="Z68" i="8"/>
  <c r="Y68" i="8"/>
  <c r="K68" i="8"/>
  <c r="J68" i="8"/>
  <c r="I68" i="8"/>
  <c r="H68" i="8"/>
  <c r="G68" i="8"/>
  <c r="F68" i="8"/>
  <c r="E68" i="8"/>
  <c r="D68" i="8"/>
  <c r="K67" i="8"/>
  <c r="J67" i="8"/>
  <c r="I67" i="8"/>
  <c r="H67" i="8"/>
  <c r="G67" i="8"/>
  <c r="F67" i="8"/>
  <c r="E67" i="8"/>
  <c r="D67" i="8"/>
  <c r="CP66" i="8"/>
  <c r="CO66" i="8"/>
  <c r="CM66" i="8"/>
  <c r="CL66" i="8"/>
  <c r="CJ66" i="8"/>
  <c r="CI66" i="8"/>
  <c r="CG66" i="8"/>
  <c r="CF66" i="8"/>
  <c r="CB66" i="8"/>
  <c r="Z66" i="8"/>
  <c r="Y66" i="8"/>
  <c r="W66" i="8"/>
  <c r="V66" i="8"/>
  <c r="U66" i="8" s="1"/>
  <c r="T66" i="8"/>
  <c r="S66" i="8"/>
  <c r="Q66" i="8"/>
  <c r="P66" i="8"/>
  <c r="O66" i="8" s="1"/>
  <c r="L66" i="8"/>
  <c r="K66" i="8"/>
  <c r="J66" i="8"/>
  <c r="I66" i="8"/>
  <c r="H66" i="8"/>
  <c r="G66" i="8"/>
  <c r="F66" i="8"/>
  <c r="E66" i="8"/>
  <c r="D66" i="8"/>
  <c r="CP65" i="8"/>
  <c r="CO65" i="8"/>
  <c r="CM65" i="8"/>
  <c r="CL65" i="8"/>
  <c r="CJ65" i="8"/>
  <c r="CI65" i="8"/>
  <c r="CG65" i="8"/>
  <c r="CF65" i="8"/>
  <c r="CB65" i="8"/>
  <c r="Z65" i="8"/>
  <c r="Y65" i="8"/>
  <c r="W65" i="8"/>
  <c r="V65" i="8"/>
  <c r="T65" i="8"/>
  <c r="S65" i="8"/>
  <c r="Q65" i="8"/>
  <c r="P65" i="8"/>
  <c r="L65" i="8"/>
  <c r="K65" i="8"/>
  <c r="J65" i="8"/>
  <c r="I65" i="8"/>
  <c r="H65" i="8"/>
  <c r="G65" i="8"/>
  <c r="F65" i="8"/>
  <c r="E65" i="8"/>
  <c r="D65" i="8"/>
  <c r="CP64" i="8"/>
  <c r="CO64" i="8"/>
  <c r="CO63" i="8" s="1"/>
  <c r="CM64" i="8"/>
  <c r="CL64" i="8"/>
  <c r="CJ64" i="8"/>
  <c r="CI64" i="8"/>
  <c r="CG64" i="8"/>
  <c r="CF64" i="8"/>
  <c r="CF62" i="8"/>
  <c r="CB64" i="8"/>
  <c r="Z64" i="8"/>
  <c r="Y64" i="8"/>
  <c r="W64" i="8"/>
  <c r="V64" i="8"/>
  <c r="V63" i="8" s="1"/>
  <c r="T64" i="8"/>
  <c r="S64" i="8"/>
  <c r="S62" i="8"/>
  <c r="Q64" i="8"/>
  <c r="P64" i="8"/>
  <c r="L64" i="8"/>
  <c r="K64" i="8"/>
  <c r="J64" i="8"/>
  <c r="I64" i="8"/>
  <c r="I92" i="8" s="1"/>
  <c r="I122" i="8" s="1"/>
  <c r="H64" i="8"/>
  <c r="G64" i="8"/>
  <c r="F64" i="8"/>
  <c r="E64" i="8"/>
  <c r="D64" i="8"/>
  <c r="CP63" i="8"/>
  <c r="CF63" i="8"/>
  <c r="CD63" i="8"/>
  <c r="CC63" i="8"/>
  <c r="Y63" i="8"/>
  <c r="Q63" i="8"/>
  <c r="N63" i="8"/>
  <c r="M63" i="8"/>
  <c r="K63" i="8"/>
  <c r="J63" i="8"/>
  <c r="I63" i="8"/>
  <c r="H63" i="8"/>
  <c r="G63" i="8"/>
  <c r="F63" i="8"/>
  <c r="E63" i="8"/>
  <c r="D63" i="8"/>
  <c r="CC62" i="8"/>
  <c r="CC134" i="8" s="1"/>
  <c r="M134" i="8" s="1"/>
  <c r="M62" i="8"/>
  <c r="K62" i="8"/>
  <c r="K131" i="8" s="1"/>
  <c r="J62" i="8"/>
  <c r="J131" i="8" s="1"/>
  <c r="J137" i="8" s="1"/>
  <c r="I62" i="8"/>
  <c r="I131" i="8" s="1"/>
  <c r="H62" i="8"/>
  <c r="H131" i="8" s="1"/>
  <c r="H137" i="8" s="1"/>
  <c r="G62" i="8"/>
  <c r="G131" i="8" s="1"/>
  <c r="F62" i="8"/>
  <c r="F131" i="8" s="1"/>
  <c r="F137" i="8" s="1"/>
  <c r="E62" i="8"/>
  <c r="E131" i="8" s="1"/>
  <c r="D62" i="8"/>
  <c r="D131" i="8" s="1"/>
  <c r="D137" i="8" s="1"/>
  <c r="ED60" i="8"/>
  <c r="EA60" i="8"/>
  <c r="DX60" i="8"/>
  <c r="DU60" i="8"/>
  <c r="DR60" i="8"/>
  <c r="DO60" i="8"/>
  <c r="DL60" i="8"/>
  <c r="DI60" i="8"/>
  <c r="DF60" i="8"/>
  <c r="DC60" i="8"/>
  <c r="CZ60" i="8"/>
  <c r="CW60" i="8"/>
  <c r="CT60" i="8"/>
  <c r="CQ60" i="8"/>
  <c r="CN60" i="8"/>
  <c r="CK60" i="8"/>
  <c r="CH60" i="8"/>
  <c r="CE60" i="8"/>
  <c r="CB60" i="8"/>
  <c r="CA60" i="8"/>
  <c r="BZ60" i="8"/>
  <c r="BY60" i="8"/>
  <c r="BX60" i="8"/>
  <c r="BW60" i="8"/>
  <c r="BV60" i="8"/>
  <c r="BU60" i="8"/>
  <c r="BT60" i="8"/>
  <c r="BN60" i="8"/>
  <c r="BK60" i="8"/>
  <c r="BH60" i="8"/>
  <c r="BE60" i="8"/>
  <c r="BB60" i="8"/>
  <c r="AY60" i="8"/>
  <c r="AV60" i="8"/>
  <c r="AS60" i="8"/>
  <c r="AP60" i="8"/>
  <c r="AM60" i="8"/>
  <c r="AJ60" i="8"/>
  <c r="AG60" i="8"/>
  <c r="AD60" i="8"/>
  <c r="AA60" i="8"/>
  <c r="X60" i="8"/>
  <c r="U60" i="8"/>
  <c r="R60" i="8"/>
  <c r="O60" i="8"/>
  <c r="L60" i="8"/>
  <c r="K60" i="8"/>
  <c r="J60" i="8"/>
  <c r="I60" i="8"/>
  <c r="H60" i="8"/>
  <c r="G60" i="8"/>
  <c r="F60" i="8"/>
  <c r="E60" i="8"/>
  <c r="D60" i="8"/>
  <c r="ED59" i="8"/>
  <c r="EA59" i="8"/>
  <c r="DX59" i="8"/>
  <c r="DU59" i="8"/>
  <c r="DR59" i="8"/>
  <c r="DO59" i="8"/>
  <c r="DL59" i="8"/>
  <c r="DI59" i="8"/>
  <c r="DF59" i="8"/>
  <c r="DC59" i="8"/>
  <c r="CZ59" i="8"/>
  <c r="CW59" i="8"/>
  <c r="CT59" i="8"/>
  <c r="CQ59" i="8"/>
  <c r="CN59" i="8"/>
  <c r="CK59" i="8"/>
  <c r="CH59" i="8"/>
  <c r="CE59" i="8"/>
  <c r="CB59" i="8"/>
  <c r="CA59" i="8"/>
  <c r="BZ59" i="8"/>
  <c r="BY59" i="8"/>
  <c r="BX59" i="8"/>
  <c r="BW59" i="8"/>
  <c r="BV59" i="8"/>
  <c r="BU59" i="8"/>
  <c r="BT59" i="8"/>
  <c r="BN59" i="8"/>
  <c r="BK59" i="8"/>
  <c r="BH59" i="8"/>
  <c r="BE59" i="8"/>
  <c r="BB59" i="8"/>
  <c r="AY59" i="8"/>
  <c r="AV59" i="8"/>
  <c r="AS59" i="8"/>
  <c r="AP59" i="8"/>
  <c r="AM59" i="8"/>
  <c r="AJ59" i="8"/>
  <c r="AG59" i="8"/>
  <c r="AD59" i="8"/>
  <c r="AA59" i="8"/>
  <c r="X59" i="8"/>
  <c r="U59" i="8"/>
  <c r="R59" i="8"/>
  <c r="O59" i="8"/>
  <c r="L59" i="8"/>
  <c r="K59" i="8"/>
  <c r="J59" i="8"/>
  <c r="I59" i="8"/>
  <c r="H59" i="8"/>
  <c r="G59" i="8"/>
  <c r="F59" i="8"/>
  <c r="E59" i="8"/>
  <c r="D59" i="8"/>
  <c r="ED58" i="8"/>
  <c r="EA58" i="8"/>
  <c r="DX58" i="8"/>
  <c r="DU58" i="8"/>
  <c r="DR58" i="8"/>
  <c r="DO58" i="8"/>
  <c r="DL58" i="8"/>
  <c r="DI58" i="8"/>
  <c r="DF58" i="8"/>
  <c r="DC58" i="8"/>
  <c r="CZ58" i="8"/>
  <c r="CW58" i="8"/>
  <c r="CT58" i="8"/>
  <c r="CQ58" i="8"/>
  <c r="CN58" i="8"/>
  <c r="CK58" i="8"/>
  <c r="CH58" i="8"/>
  <c r="CE58" i="8"/>
  <c r="CB58" i="8"/>
  <c r="CA58" i="8"/>
  <c r="BZ58" i="8"/>
  <c r="BY58" i="8"/>
  <c r="BX58" i="8"/>
  <c r="BW58" i="8"/>
  <c r="BV58" i="8"/>
  <c r="BU58" i="8"/>
  <c r="BT58" i="8"/>
  <c r="BN58" i="8"/>
  <c r="BK58" i="8"/>
  <c r="BH58" i="8"/>
  <c r="BE58" i="8"/>
  <c r="BB58" i="8"/>
  <c r="AY58" i="8"/>
  <c r="AV58" i="8"/>
  <c r="AS58" i="8"/>
  <c r="AP58" i="8"/>
  <c r="AM58" i="8"/>
  <c r="AJ58" i="8"/>
  <c r="AG58" i="8"/>
  <c r="AD58" i="8"/>
  <c r="AA58" i="8"/>
  <c r="X58" i="8"/>
  <c r="U58" i="8"/>
  <c r="R58" i="8"/>
  <c r="O58" i="8"/>
  <c r="L58" i="8"/>
  <c r="K58" i="8"/>
  <c r="J58" i="8"/>
  <c r="I58" i="8"/>
  <c r="H58" i="8"/>
  <c r="G58" i="8"/>
  <c r="F58" i="8"/>
  <c r="E58" i="8"/>
  <c r="D58" i="8"/>
  <c r="ED57" i="8"/>
  <c r="EA57" i="8"/>
  <c r="DX57" i="8"/>
  <c r="DU57" i="8"/>
  <c r="DR57" i="8"/>
  <c r="DO57" i="8"/>
  <c r="DL57" i="8"/>
  <c r="DI57" i="8"/>
  <c r="DF57" i="8"/>
  <c r="DC57" i="8"/>
  <c r="CZ57" i="8"/>
  <c r="CW57" i="8"/>
  <c r="CT57" i="8"/>
  <c r="CQ57" i="8"/>
  <c r="CN57" i="8"/>
  <c r="CK57" i="8"/>
  <c r="CH57" i="8"/>
  <c r="CE57" i="8"/>
  <c r="CB57" i="8"/>
  <c r="CA57" i="8"/>
  <c r="BZ57" i="8"/>
  <c r="BY57" i="8"/>
  <c r="BX57" i="8"/>
  <c r="BW57" i="8"/>
  <c r="BV57" i="8"/>
  <c r="BU57" i="8"/>
  <c r="BT57" i="8"/>
  <c r="BN57" i="8"/>
  <c r="BK57" i="8"/>
  <c r="BH57" i="8"/>
  <c r="BE57" i="8"/>
  <c r="BB57" i="8"/>
  <c r="AY57" i="8"/>
  <c r="AV57" i="8"/>
  <c r="AS57" i="8"/>
  <c r="AP57" i="8"/>
  <c r="AM57" i="8"/>
  <c r="AJ57" i="8"/>
  <c r="AG57" i="8"/>
  <c r="AD57" i="8"/>
  <c r="AA57" i="8"/>
  <c r="X57" i="8"/>
  <c r="U57" i="8"/>
  <c r="R57" i="8"/>
  <c r="O57" i="8"/>
  <c r="L57" i="8"/>
  <c r="K57" i="8"/>
  <c r="J57" i="8"/>
  <c r="I57" i="8"/>
  <c r="H57" i="8"/>
  <c r="G57" i="8"/>
  <c r="F57" i="8"/>
  <c r="E57" i="8"/>
  <c r="D57" i="8"/>
  <c r="ED56" i="8"/>
  <c r="EA56" i="8"/>
  <c r="DX56" i="8"/>
  <c r="DU56" i="8"/>
  <c r="DR56" i="8"/>
  <c r="DO56" i="8"/>
  <c r="DL56" i="8"/>
  <c r="DI56" i="8"/>
  <c r="DF56" i="8"/>
  <c r="DC56" i="8"/>
  <c r="CZ56" i="8"/>
  <c r="CW56" i="8"/>
  <c r="CT56" i="8"/>
  <c r="CQ56" i="8"/>
  <c r="CN56" i="8"/>
  <c r="CK56" i="8"/>
  <c r="CH56" i="8"/>
  <c r="CE56" i="8"/>
  <c r="CB56" i="8"/>
  <c r="CA56" i="8"/>
  <c r="BZ56" i="8"/>
  <c r="BY56" i="8"/>
  <c r="BX56" i="8"/>
  <c r="BW56" i="8"/>
  <c r="BV56" i="8"/>
  <c r="BU56" i="8"/>
  <c r="BT56" i="8"/>
  <c r="BN56" i="8"/>
  <c r="BK56" i="8"/>
  <c r="BH56" i="8"/>
  <c r="BE56" i="8"/>
  <c r="BB56" i="8"/>
  <c r="AY56" i="8"/>
  <c r="AV56" i="8"/>
  <c r="AS56" i="8"/>
  <c r="AP56" i="8"/>
  <c r="AM56" i="8"/>
  <c r="AJ56" i="8"/>
  <c r="AG56" i="8"/>
  <c r="AD56" i="8"/>
  <c r="AA56" i="8"/>
  <c r="X56" i="8"/>
  <c r="U56" i="8"/>
  <c r="R56" i="8"/>
  <c r="O56" i="8"/>
  <c r="L56" i="8"/>
  <c r="K56" i="8"/>
  <c r="J56" i="8"/>
  <c r="I56" i="8"/>
  <c r="H56" i="8"/>
  <c r="G56" i="8"/>
  <c r="F56" i="8"/>
  <c r="E56" i="8"/>
  <c r="D56" i="8"/>
  <c r="ED55" i="8"/>
  <c r="EA55" i="8"/>
  <c r="DX55" i="8"/>
  <c r="DU55" i="8"/>
  <c r="DR55" i="8"/>
  <c r="DO55" i="8"/>
  <c r="DL55" i="8"/>
  <c r="DI55" i="8"/>
  <c r="DF55" i="8"/>
  <c r="DC55" i="8"/>
  <c r="CZ55" i="8"/>
  <c r="CW55" i="8"/>
  <c r="CT55" i="8"/>
  <c r="CQ55" i="8"/>
  <c r="CN55" i="8"/>
  <c r="CK55" i="8"/>
  <c r="CH55" i="8"/>
  <c r="CE55" i="8"/>
  <c r="CB55" i="8"/>
  <c r="CA55" i="8"/>
  <c r="BZ55" i="8"/>
  <c r="BY55" i="8"/>
  <c r="BX55" i="8"/>
  <c r="BW55" i="8"/>
  <c r="BV55" i="8"/>
  <c r="BU55" i="8"/>
  <c r="BT55" i="8"/>
  <c r="BN55" i="8"/>
  <c r="BK55" i="8"/>
  <c r="BH55" i="8"/>
  <c r="BE55" i="8"/>
  <c r="BB55" i="8"/>
  <c r="AY55" i="8"/>
  <c r="AV55" i="8"/>
  <c r="AS55" i="8"/>
  <c r="AP55" i="8"/>
  <c r="AM55" i="8"/>
  <c r="AJ55" i="8"/>
  <c r="AG55" i="8"/>
  <c r="AD55" i="8"/>
  <c r="AA55" i="8"/>
  <c r="X55" i="8"/>
  <c r="U55" i="8"/>
  <c r="R55" i="8"/>
  <c r="O55" i="8"/>
  <c r="L55" i="8"/>
  <c r="K55" i="8"/>
  <c r="J55" i="8"/>
  <c r="I55" i="8"/>
  <c r="H55" i="8"/>
  <c r="G55" i="8"/>
  <c r="F55" i="8"/>
  <c r="E55" i="8"/>
  <c r="D55" i="8"/>
  <c r="CQ54" i="8"/>
  <c r="CT54" i="8" s="1"/>
  <c r="CW54" i="8" s="1"/>
  <c r="CZ54" i="8" s="1"/>
  <c r="DC54" i="8" s="1"/>
  <c r="DF54" i="8" s="1"/>
  <c r="DI54" i="8" s="1"/>
  <c r="DL54" i="8" s="1"/>
  <c r="DO54" i="8" s="1"/>
  <c r="DR54" i="8" s="1"/>
  <c r="DU54" i="8"/>
  <c r="DX54" i="8" s="1"/>
  <c r="EA54" i="8" s="1"/>
  <c r="ED54" i="8" s="1"/>
  <c r="EG54" i="8" s="1"/>
  <c r="CA54" i="8"/>
  <c r="BZ54" i="8"/>
  <c r="BY54" i="8"/>
  <c r="BX54" i="8"/>
  <c r="BW54" i="8"/>
  <c r="BV54" i="8"/>
  <c r="BU54" i="8"/>
  <c r="BT54" i="8"/>
  <c r="AA54" i="8"/>
  <c r="AD54" i="8" s="1"/>
  <c r="AG54" i="8" s="1"/>
  <c r="AJ54" i="8" s="1"/>
  <c r="AM54" i="8" s="1"/>
  <c r="AP54" i="8" s="1"/>
  <c r="AS54" i="8" s="1"/>
  <c r="AV54" i="8" s="1"/>
  <c r="AY54" i="8" s="1"/>
  <c r="BB54" i="8" s="1"/>
  <c r="BE54" i="8" s="1"/>
  <c r="BH54" i="8" s="1"/>
  <c r="BK54" i="8" s="1"/>
  <c r="BN54" i="8" s="1"/>
  <c r="BQ54" i="8" s="1"/>
  <c r="K54" i="8"/>
  <c r="J54" i="8"/>
  <c r="I54" i="8"/>
  <c r="H54" i="8"/>
  <c r="G54" i="8"/>
  <c r="F54" i="8"/>
  <c r="E54" i="8"/>
  <c r="D54" i="8"/>
  <c r="CQ53" i="8"/>
  <c r="CT53" i="8" s="1"/>
  <c r="CW53" i="8" s="1"/>
  <c r="CZ53" i="8" s="1"/>
  <c r="DC53" i="8" s="1"/>
  <c r="DF53" i="8" s="1"/>
  <c r="DI53" i="8" s="1"/>
  <c r="DL53" i="8" s="1"/>
  <c r="DO53" i="8" s="1"/>
  <c r="DR53" i="8" s="1"/>
  <c r="DU53" i="8" s="1"/>
  <c r="DX53" i="8" s="1"/>
  <c r="EA53" i="8" s="1"/>
  <c r="ED53" i="8" s="1"/>
  <c r="EG53" i="8" s="1"/>
  <c r="CA53" i="8"/>
  <c r="BZ53" i="8"/>
  <c r="BY53" i="8"/>
  <c r="BX53" i="8"/>
  <c r="BW53" i="8"/>
  <c r="BV53" i="8"/>
  <c r="BU53" i="8"/>
  <c r="BT53" i="8"/>
  <c r="AA53" i="8"/>
  <c r="AD53" i="8" s="1"/>
  <c r="AG53" i="8" s="1"/>
  <c r="AJ53" i="8" s="1"/>
  <c r="AM53" i="8" s="1"/>
  <c r="AP53" i="8" s="1"/>
  <c r="AS53" i="8" s="1"/>
  <c r="AV53" i="8" s="1"/>
  <c r="AY53" i="8" s="1"/>
  <c r="BB53" i="8" s="1"/>
  <c r="BE53" i="8" s="1"/>
  <c r="BH53" i="8" s="1"/>
  <c r="BK53" i="8" s="1"/>
  <c r="BN53" i="8" s="1"/>
  <c r="BQ53" i="8" s="1"/>
  <c r="K53" i="8"/>
  <c r="H53" i="8"/>
  <c r="G53" i="8"/>
  <c r="D53" i="8"/>
  <c r="CQ52" i="8"/>
  <c r="CT52" i="8" s="1"/>
  <c r="CW52" i="8" s="1"/>
  <c r="CZ52" i="8" s="1"/>
  <c r="DC52" i="8" s="1"/>
  <c r="DF52" i="8" s="1"/>
  <c r="DI52" i="8" s="1"/>
  <c r="DL52" i="8" s="1"/>
  <c r="DO52" i="8" s="1"/>
  <c r="DR52" i="8" s="1"/>
  <c r="DU52" i="8" s="1"/>
  <c r="DX52" i="8" s="1"/>
  <c r="EA52" i="8" s="1"/>
  <c r="ED52" i="8" s="1"/>
  <c r="EG52" i="8" s="1"/>
  <c r="CA52" i="8"/>
  <c r="BZ52" i="8"/>
  <c r="BY52" i="8"/>
  <c r="BX52" i="8"/>
  <c r="BW52" i="8"/>
  <c r="BV52" i="8"/>
  <c r="BU52" i="8"/>
  <c r="BT52" i="8"/>
  <c r="AA52" i="8"/>
  <c r="AD52" i="8" s="1"/>
  <c r="AG52" i="8" s="1"/>
  <c r="AJ52" i="8" s="1"/>
  <c r="AM52" i="8" s="1"/>
  <c r="AP52" i="8" s="1"/>
  <c r="AS52" i="8" s="1"/>
  <c r="AV52" i="8" s="1"/>
  <c r="AY52" i="8" s="1"/>
  <c r="BB52" i="8" s="1"/>
  <c r="BE52" i="8" s="1"/>
  <c r="BH52" i="8" s="1"/>
  <c r="BK52" i="8" s="1"/>
  <c r="BN52" i="8" s="1"/>
  <c r="BQ52" i="8" s="1"/>
  <c r="K52" i="8"/>
  <c r="H52" i="8"/>
  <c r="G52" i="8"/>
  <c r="D52" i="8"/>
  <c r="CQ51" i="8"/>
  <c r="CT51" i="8" s="1"/>
  <c r="CW51" i="8" s="1"/>
  <c r="CZ51" i="8" s="1"/>
  <c r="DC51" i="8" s="1"/>
  <c r="DF51" i="8" s="1"/>
  <c r="DI51" i="8" s="1"/>
  <c r="DL51" i="8"/>
  <c r="DO51" i="8" s="1"/>
  <c r="DR51" i="8" s="1"/>
  <c r="DU51" i="8" s="1"/>
  <c r="DX51" i="8" s="1"/>
  <c r="EA51" i="8" s="1"/>
  <c r="ED51" i="8" s="1"/>
  <c r="EG51" i="8" s="1"/>
  <c r="CA51" i="8"/>
  <c r="BZ51" i="8"/>
  <c r="BY51" i="8"/>
  <c r="BX51" i="8"/>
  <c r="BW51" i="8"/>
  <c r="BV51" i="8"/>
  <c r="BU51" i="8"/>
  <c r="BT51" i="8"/>
  <c r="AA51" i="8"/>
  <c r="AD51" i="8" s="1"/>
  <c r="AG51" i="8" s="1"/>
  <c r="AJ51" i="8" s="1"/>
  <c r="AM51" i="8" s="1"/>
  <c r="AP51" i="8" s="1"/>
  <c r="AS51" i="8" s="1"/>
  <c r="AV51" i="8" s="1"/>
  <c r="AY51" i="8" s="1"/>
  <c r="BB51" i="8" s="1"/>
  <c r="BE51" i="8" s="1"/>
  <c r="BH51" i="8" s="1"/>
  <c r="BK51" i="8" s="1"/>
  <c r="BN51" i="8" s="1"/>
  <c r="BQ51" i="8" s="1"/>
  <c r="K51" i="8"/>
  <c r="H51" i="8"/>
  <c r="G51" i="8"/>
  <c r="D51" i="8"/>
  <c r="CN50" i="8"/>
  <c r="CQ50" i="8"/>
  <c r="CT50" i="8" s="1"/>
  <c r="CW50" i="8" s="1"/>
  <c r="CZ50" i="8" s="1"/>
  <c r="DC50" i="8" s="1"/>
  <c r="DF50" i="8" s="1"/>
  <c r="DI50" i="8" s="1"/>
  <c r="DL50" i="8" s="1"/>
  <c r="DO50" i="8" s="1"/>
  <c r="DR50" i="8" s="1"/>
  <c r="DU50" i="8" s="1"/>
  <c r="DX50" i="8" s="1"/>
  <c r="EA50" i="8" s="1"/>
  <c r="ED50" i="8" s="1"/>
  <c r="EG50" i="8" s="1"/>
  <c r="CK50" i="8"/>
  <c r="CH50" i="8"/>
  <c r="CE50" i="8"/>
  <c r="CB50" i="8"/>
  <c r="CA50" i="8"/>
  <c r="BZ50" i="8"/>
  <c r="BY50" i="8"/>
  <c r="BX50" i="8"/>
  <c r="BW50" i="8"/>
  <c r="BV50" i="8"/>
  <c r="BU50" i="8"/>
  <c r="BT50" i="8"/>
  <c r="X50" i="8"/>
  <c r="AA50" i="8" s="1"/>
  <c r="AD50" i="8" s="1"/>
  <c r="AG50" i="8" s="1"/>
  <c r="AJ50" i="8" s="1"/>
  <c r="AM50" i="8" s="1"/>
  <c r="AP50" i="8" s="1"/>
  <c r="AS50" i="8" s="1"/>
  <c r="AV50" i="8" s="1"/>
  <c r="AY50" i="8" s="1"/>
  <c r="BB50" i="8" s="1"/>
  <c r="BE50" i="8" s="1"/>
  <c r="BH50" i="8" s="1"/>
  <c r="BK50" i="8" s="1"/>
  <c r="BN50" i="8" s="1"/>
  <c r="BQ50" i="8" s="1"/>
  <c r="U50" i="8"/>
  <c r="R50" i="8"/>
  <c r="Q50" i="8"/>
  <c r="P50" i="8"/>
  <c r="O50" i="8"/>
  <c r="L50" i="8"/>
  <c r="K50" i="8"/>
  <c r="H50" i="8"/>
  <c r="G50" i="8"/>
  <c r="D50" i="8"/>
  <c r="CQ49" i="8"/>
  <c r="CT49" i="8" s="1"/>
  <c r="CW49" i="8" s="1"/>
  <c r="CZ49" i="8" s="1"/>
  <c r="DC49" i="8" s="1"/>
  <c r="DF49" i="8" s="1"/>
  <c r="DI49" i="8" s="1"/>
  <c r="DL49" i="8" s="1"/>
  <c r="DO49" i="8" s="1"/>
  <c r="DR49" i="8" s="1"/>
  <c r="DU49" i="8" s="1"/>
  <c r="DX49" i="8" s="1"/>
  <c r="EA49" i="8" s="1"/>
  <c r="ED49" i="8" s="1"/>
  <c r="EG49" i="8" s="1"/>
  <c r="CA49" i="8"/>
  <c r="BZ49" i="8"/>
  <c r="BY49" i="8"/>
  <c r="BX49" i="8"/>
  <c r="BW49" i="8"/>
  <c r="BV49" i="8"/>
  <c r="BU49" i="8"/>
  <c r="BT49" i="8"/>
  <c r="AA49" i="8"/>
  <c r="AD49" i="8" s="1"/>
  <c r="AG49" i="8" s="1"/>
  <c r="AJ49" i="8" s="1"/>
  <c r="AM49" i="8" s="1"/>
  <c r="AP49" i="8" s="1"/>
  <c r="AS49" i="8" s="1"/>
  <c r="AV49" i="8" s="1"/>
  <c r="AY49" i="8" s="1"/>
  <c r="BB49" i="8" s="1"/>
  <c r="BE49" i="8" s="1"/>
  <c r="BH49" i="8" s="1"/>
  <c r="BK49" i="8" s="1"/>
  <c r="BN49" i="8" s="1"/>
  <c r="BQ49" i="8" s="1"/>
  <c r="K49" i="8"/>
  <c r="H49" i="8"/>
  <c r="G49" i="8"/>
  <c r="D49" i="8"/>
  <c r="CQ48" i="8"/>
  <c r="CT48" i="8" s="1"/>
  <c r="CW48" i="8" s="1"/>
  <c r="CZ48" i="8" s="1"/>
  <c r="DC48" i="8" s="1"/>
  <c r="DF48" i="8" s="1"/>
  <c r="DI48" i="8" s="1"/>
  <c r="DL48" i="8" s="1"/>
  <c r="DO48" i="8" s="1"/>
  <c r="DR48" i="8" s="1"/>
  <c r="DU48" i="8" s="1"/>
  <c r="DX48" i="8" s="1"/>
  <c r="EA48" i="8" s="1"/>
  <c r="ED48" i="8" s="1"/>
  <c r="EG48" i="8" s="1"/>
  <c r="CA48" i="8"/>
  <c r="BZ48" i="8"/>
  <c r="BY48" i="8"/>
  <c r="BX48" i="8"/>
  <c r="BW48" i="8"/>
  <c r="BV48" i="8"/>
  <c r="BU48" i="8"/>
  <c r="BT48" i="8"/>
  <c r="AA48" i="8"/>
  <c r="AD48" i="8" s="1"/>
  <c r="AG48" i="8" s="1"/>
  <c r="AJ48" i="8" s="1"/>
  <c r="AM48" i="8" s="1"/>
  <c r="AP48" i="8" s="1"/>
  <c r="AS48" i="8" s="1"/>
  <c r="AV48" i="8" s="1"/>
  <c r="AY48" i="8" s="1"/>
  <c r="BB48" i="8" s="1"/>
  <c r="BE48" i="8" s="1"/>
  <c r="BH48" i="8" s="1"/>
  <c r="BK48" i="8" s="1"/>
  <c r="BN48" i="8" s="1"/>
  <c r="BQ48" i="8" s="1"/>
  <c r="K48" i="8"/>
  <c r="H48" i="8"/>
  <c r="G48" i="8"/>
  <c r="D48" i="8"/>
  <c r="CQ47" i="8"/>
  <c r="CT47" i="8" s="1"/>
  <c r="CW47" i="8" s="1"/>
  <c r="CZ47" i="8" s="1"/>
  <c r="DC47" i="8" s="1"/>
  <c r="DF47" i="8" s="1"/>
  <c r="DI47" i="8" s="1"/>
  <c r="DL47" i="8" s="1"/>
  <c r="DO47" i="8" s="1"/>
  <c r="DR47" i="8" s="1"/>
  <c r="DU47" i="8" s="1"/>
  <c r="DX47" i="8" s="1"/>
  <c r="EA47" i="8" s="1"/>
  <c r="ED47" i="8" s="1"/>
  <c r="EG47" i="8" s="1"/>
  <c r="CA47" i="8"/>
  <c r="BZ47" i="8"/>
  <c r="BY47" i="8"/>
  <c r="BX47" i="8"/>
  <c r="BW47" i="8"/>
  <c r="BV47" i="8"/>
  <c r="BU47" i="8"/>
  <c r="BT47" i="8"/>
  <c r="AA47" i="8"/>
  <c r="AD47" i="8" s="1"/>
  <c r="AG47" i="8" s="1"/>
  <c r="AJ47" i="8" s="1"/>
  <c r="AM47" i="8" s="1"/>
  <c r="AP47" i="8" s="1"/>
  <c r="AS47" i="8" s="1"/>
  <c r="AV47" i="8" s="1"/>
  <c r="AY47" i="8" s="1"/>
  <c r="BB47" i="8" s="1"/>
  <c r="BE47" i="8" s="1"/>
  <c r="BH47" i="8" s="1"/>
  <c r="BK47" i="8" s="1"/>
  <c r="BN47" i="8" s="1"/>
  <c r="BQ47" i="8" s="1"/>
  <c r="K47" i="8"/>
  <c r="H47" i="8"/>
  <c r="G47" i="8"/>
  <c r="D47" i="8"/>
  <c r="CN46" i="8"/>
  <c r="CQ46" i="8"/>
  <c r="CT46" i="8" s="1"/>
  <c r="CW46" i="8" s="1"/>
  <c r="CZ46" i="8" s="1"/>
  <c r="DC46" i="8" s="1"/>
  <c r="DF46" i="8" s="1"/>
  <c r="DI46" i="8" s="1"/>
  <c r="DL46" i="8" s="1"/>
  <c r="DO46" i="8" s="1"/>
  <c r="DR46" i="8" s="1"/>
  <c r="DU46" i="8" s="1"/>
  <c r="DX46" i="8" s="1"/>
  <c r="EA46" i="8" s="1"/>
  <c r="ED46" i="8" s="1"/>
  <c r="EG46" i="8" s="1"/>
  <c r="CK46" i="8"/>
  <c r="CH46" i="8"/>
  <c r="CE46" i="8"/>
  <c r="CB46" i="8"/>
  <c r="CA46" i="8"/>
  <c r="BX46" i="8"/>
  <c r="BW46" i="8"/>
  <c r="BT46" i="8"/>
  <c r="X46" i="8"/>
  <c r="AA46" i="8" s="1"/>
  <c r="AD46" i="8" s="1"/>
  <c r="AG46" i="8" s="1"/>
  <c r="AJ46" i="8" s="1"/>
  <c r="AM46" i="8" s="1"/>
  <c r="AP46" i="8" s="1"/>
  <c r="AS46" i="8" s="1"/>
  <c r="AV46" i="8" s="1"/>
  <c r="AY46" i="8" s="1"/>
  <c r="BB46" i="8" s="1"/>
  <c r="BE46" i="8" s="1"/>
  <c r="BH46" i="8" s="1"/>
  <c r="BK46" i="8" s="1"/>
  <c r="BN46" i="8" s="1"/>
  <c r="BQ46" i="8" s="1"/>
  <c r="U46" i="8"/>
  <c r="R46" i="8"/>
  <c r="Q46" i="8"/>
  <c r="P46" i="8"/>
  <c r="O46" i="8"/>
  <c r="L46" i="8"/>
  <c r="K46" i="8"/>
  <c r="H46" i="8"/>
  <c r="G46" i="8"/>
  <c r="D46" i="8"/>
  <c r="CQ45" i="8"/>
  <c r="CT45" i="8" s="1"/>
  <c r="CW45" i="8" s="1"/>
  <c r="CZ45" i="8" s="1"/>
  <c r="DC45" i="8" s="1"/>
  <c r="DF45" i="8" s="1"/>
  <c r="DI45" i="8" s="1"/>
  <c r="DL45" i="8" s="1"/>
  <c r="DO45" i="8" s="1"/>
  <c r="DR45" i="8" s="1"/>
  <c r="DU45" i="8" s="1"/>
  <c r="DX45" i="8" s="1"/>
  <c r="EA45" i="8" s="1"/>
  <c r="ED45" i="8" s="1"/>
  <c r="EG45" i="8" s="1"/>
  <c r="CA45" i="8"/>
  <c r="BX45" i="8"/>
  <c r="BW45" i="8"/>
  <c r="BT45" i="8"/>
  <c r="AA45" i="8"/>
  <c r="AD45" i="8" s="1"/>
  <c r="AG45" i="8" s="1"/>
  <c r="AJ45" i="8" s="1"/>
  <c r="AM45" i="8" s="1"/>
  <c r="AP45" i="8" s="1"/>
  <c r="AS45" i="8" s="1"/>
  <c r="AV45" i="8" s="1"/>
  <c r="AY45" i="8" s="1"/>
  <c r="BB45" i="8" s="1"/>
  <c r="BE45" i="8" s="1"/>
  <c r="BH45" i="8" s="1"/>
  <c r="BK45" i="8" s="1"/>
  <c r="BN45" i="8" s="1"/>
  <c r="BQ45" i="8" s="1"/>
  <c r="K45" i="8"/>
  <c r="H45" i="8"/>
  <c r="G45" i="8"/>
  <c r="D45" i="8"/>
  <c r="CN44" i="8"/>
  <c r="CQ44" i="8" s="1"/>
  <c r="CT44" i="8" s="1"/>
  <c r="CW44" i="8" s="1"/>
  <c r="CZ44" i="8" s="1"/>
  <c r="DC44" i="8"/>
  <c r="DF44" i="8" s="1"/>
  <c r="DI44" i="8" s="1"/>
  <c r="DL44" i="8" s="1"/>
  <c r="DO44" i="8" s="1"/>
  <c r="DR44" i="8" s="1"/>
  <c r="DU44" i="8" s="1"/>
  <c r="DX44" i="8" s="1"/>
  <c r="EA44" i="8" s="1"/>
  <c r="ED44" i="8" s="1"/>
  <c r="EG44" i="8" s="1"/>
  <c r="CK44" i="8"/>
  <c r="CH44" i="8"/>
  <c r="CE44" i="8"/>
  <c r="CB44" i="8"/>
  <c r="CA44" i="8"/>
  <c r="BX44" i="8"/>
  <c r="BW44" i="8"/>
  <c r="BT44" i="8"/>
  <c r="X44" i="8"/>
  <c r="AA44" i="8" s="1"/>
  <c r="AD44" i="8" s="1"/>
  <c r="AG44" i="8" s="1"/>
  <c r="AJ44" i="8" s="1"/>
  <c r="AM44" i="8" s="1"/>
  <c r="AP44" i="8" s="1"/>
  <c r="AS44" i="8" s="1"/>
  <c r="AV44" i="8" s="1"/>
  <c r="AY44" i="8" s="1"/>
  <c r="BB44" i="8" s="1"/>
  <c r="BE44" i="8" s="1"/>
  <c r="BH44" i="8" s="1"/>
  <c r="BK44" i="8" s="1"/>
  <c r="BN44" i="8" s="1"/>
  <c r="BQ44" i="8" s="1"/>
  <c r="U44" i="8"/>
  <c r="R44" i="8"/>
  <c r="Q44" i="8"/>
  <c r="P44" i="8"/>
  <c r="O44" i="8"/>
  <c r="L44" i="8"/>
  <c r="K44" i="8"/>
  <c r="H44" i="8"/>
  <c r="G44" i="8"/>
  <c r="D44" i="8"/>
  <c r="CQ43" i="8"/>
  <c r="CT43" i="8" s="1"/>
  <c r="CW43" i="8" s="1"/>
  <c r="CZ43" i="8" s="1"/>
  <c r="DC43" i="8" s="1"/>
  <c r="DF43" i="8" s="1"/>
  <c r="DI43" i="8" s="1"/>
  <c r="DL43" i="8" s="1"/>
  <c r="DO43" i="8" s="1"/>
  <c r="DR43" i="8" s="1"/>
  <c r="DU43" i="8" s="1"/>
  <c r="DX43" i="8" s="1"/>
  <c r="EA43" i="8" s="1"/>
  <c r="ED43" i="8" s="1"/>
  <c r="EG43" i="8" s="1"/>
  <c r="CA43" i="8"/>
  <c r="BX43" i="8"/>
  <c r="BW43" i="8"/>
  <c r="BT43" i="8"/>
  <c r="AA43" i="8"/>
  <c r="AD43" i="8" s="1"/>
  <c r="AG43" i="8" s="1"/>
  <c r="AJ43" i="8" s="1"/>
  <c r="AM43" i="8" s="1"/>
  <c r="AP43" i="8" s="1"/>
  <c r="AS43" i="8" s="1"/>
  <c r="AV43" i="8" s="1"/>
  <c r="AY43" i="8" s="1"/>
  <c r="BB43" i="8" s="1"/>
  <c r="BE43" i="8" s="1"/>
  <c r="BH43" i="8" s="1"/>
  <c r="BK43" i="8"/>
  <c r="BN43" i="8" s="1"/>
  <c r="BQ43" i="8" s="1"/>
  <c r="K43" i="8"/>
  <c r="H43" i="8"/>
  <c r="G43" i="8"/>
  <c r="D43" i="8"/>
  <c r="CQ42" i="8"/>
  <c r="CT42" i="8"/>
  <c r="CW42" i="8" s="1"/>
  <c r="CZ42" i="8" s="1"/>
  <c r="DC42" i="8" s="1"/>
  <c r="DF42" i="8" s="1"/>
  <c r="DI42" i="8" s="1"/>
  <c r="DL42" i="8" s="1"/>
  <c r="DO42" i="8" s="1"/>
  <c r="DR42" i="8" s="1"/>
  <c r="DU42" i="8" s="1"/>
  <c r="DX42" i="8" s="1"/>
  <c r="EA42" i="8" s="1"/>
  <c r="ED42" i="8" s="1"/>
  <c r="EG42" i="8" s="1"/>
  <c r="CA42" i="8"/>
  <c r="BX42" i="8"/>
  <c r="BW42" i="8"/>
  <c r="BT42" i="8"/>
  <c r="AA42" i="8"/>
  <c r="AD42" i="8" s="1"/>
  <c r="AG42" i="8" s="1"/>
  <c r="AJ42" i="8" s="1"/>
  <c r="AM42" i="8" s="1"/>
  <c r="AP42" i="8" s="1"/>
  <c r="AS42" i="8" s="1"/>
  <c r="AV42" i="8" s="1"/>
  <c r="AY42" i="8" s="1"/>
  <c r="BB42" i="8" s="1"/>
  <c r="BE42" i="8" s="1"/>
  <c r="BH42" i="8" s="1"/>
  <c r="BK42" i="8" s="1"/>
  <c r="BN42" i="8" s="1"/>
  <c r="BQ42" i="8" s="1"/>
  <c r="K42" i="8"/>
  <c r="H42" i="8"/>
  <c r="G42" i="8"/>
  <c r="D42" i="8"/>
  <c r="CQ41" i="8"/>
  <c r="CT41" i="8"/>
  <c r="CW41" i="8" s="1"/>
  <c r="CZ41" i="8" s="1"/>
  <c r="DC41" i="8" s="1"/>
  <c r="DF41" i="8" s="1"/>
  <c r="DI41" i="8" s="1"/>
  <c r="DL41" i="8" s="1"/>
  <c r="DO41" i="8" s="1"/>
  <c r="DR41" i="8" s="1"/>
  <c r="DU41" i="8" s="1"/>
  <c r="DX41" i="8" s="1"/>
  <c r="EA41" i="8" s="1"/>
  <c r="ED41" i="8" s="1"/>
  <c r="EG41" i="8" s="1"/>
  <c r="CA41" i="8"/>
  <c r="BX41" i="8"/>
  <c r="BW41" i="8"/>
  <c r="BT41" i="8"/>
  <c r="AA41" i="8"/>
  <c r="AD41" i="8" s="1"/>
  <c r="AG41" i="8" s="1"/>
  <c r="AJ41" i="8" s="1"/>
  <c r="AM41" i="8" s="1"/>
  <c r="AP41" i="8" s="1"/>
  <c r="AS41" i="8" s="1"/>
  <c r="AV41" i="8" s="1"/>
  <c r="AY41" i="8" s="1"/>
  <c r="BB41" i="8" s="1"/>
  <c r="BE41" i="8" s="1"/>
  <c r="BH41" i="8" s="1"/>
  <c r="BK41" i="8" s="1"/>
  <c r="BN41" i="8" s="1"/>
  <c r="BQ41" i="8" s="1"/>
  <c r="K41" i="8"/>
  <c r="H41" i="8"/>
  <c r="G41" i="8"/>
  <c r="D41" i="8"/>
  <c r="CN40" i="8"/>
  <c r="CQ40" i="8" s="1"/>
  <c r="CT40" i="8" s="1"/>
  <c r="CW40" i="8" s="1"/>
  <c r="CZ40" i="8" s="1"/>
  <c r="DC40" i="8" s="1"/>
  <c r="DF40" i="8" s="1"/>
  <c r="DI40" i="8" s="1"/>
  <c r="DL40" i="8" s="1"/>
  <c r="DO40" i="8" s="1"/>
  <c r="DR40" i="8" s="1"/>
  <c r="DU40" i="8" s="1"/>
  <c r="DX40" i="8" s="1"/>
  <c r="EA40" i="8" s="1"/>
  <c r="ED40" i="8" s="1"/>
  <c r="EG40" i="8" s="1"/>
  <c r="CK40" i="8"/>
  <c r="CH40" i="8"/>
  <c r="CE40" i="8"/>
  <c r="CB40" i="8"/>
  <c r="CA40" i="8"/>
  <c r="BX40" i="8"/>
  <c r="BW40" i="8"/>
  <c r="BT40" i="8"/>
  <c r="X40" i="8"/>
  <c r="AA40" i="8"/>
  <c r="AD40" i="8" s="1"/>
  <c r="AG40" i="8" s="1"/>
  <c r="AJ40" i="8" s="1"/>
  <c r="AM40" i="8" s="1"/>
  <c r="AP40" i="8" s="1"/>
  <c r="AS40" i="8" s="1"/>
  <c r="AV40" i="8" s="1"/>
  <c r="AY40" i="8" s="1"/>
  <c r="BB40" i="8" s="1"/>
  <c r="BE40" i="8" s="1"/>
  <c r="BH40" i="8" s="1"/>
  <c r="BK40" i="8" s="1"/>
  <c r="BN40" i="8" s="1"/>
  <c r="BQ40" i="8" s="1"/>
  <c r="U40" i="8"/>
  <c r="R40" i="8"/>
  <c r="Q40" i="8"/>
  <c r="P40" i="8"/>
  <c r="O40" i="8"/>
  <c r="L40" i="8"/>
  <c r="K40" i="8"/>
  <c r="H40" i="8"/>
  <c r="G40" i="8"/>
  <c r="D40" i="8"/>
  <c r="CQ39" i="8"/>
  <c r="CT39" i="8" s="1"/>
  <c r="CW39" i="8" s="1"/>
  <c r="CZ39" i="8"/>
  <c r="DC39" i="8" s="1"/>
  <c r="DF39" i="8" s="1"/>
  <c r="DI39" i="8" s="1"/>
  <c r="DL39" i="8" s="1"/>
  <c r="DO39" i="8" s="1"/>
  <c r="DR39" i="8" s="1"/>
  <c r="DU39" i="8" s="1"/>
  <c r="DX39" i="8" s="1"/>
  <c r="EA39" i="8" s="1"/>
  <c r="ED39" i="8" s="1"/>
  <c r="EG39" i="8" s="1"/>
  <c r="CA39" i="8"/>
  <c r="BX39" i="8"/>
  <c r="BW39" i="8"/>
  <c r="BT39" i="8"/>
  <c r="AA39" i="8"/>
  <c r="AD39" i="8" s="1"/>
  <c r="AG39" i="8" s="1"/>
  <c r="AJ39" i="8" s="1"/>
  <c r="AM39" i="8" s="1"/>
  <c r="AP39" i="8" s="1"/>
  <c r="AS39" i="8" s="1"/>
  <c r="AV39" i="8" s="1"/>
  <c r="AY39" i="8" s="1"/>
  <c r="BB39" i="8" s="1"/>
  <c r="BE39" i="8" s="1"/>
  <c r="BH39" i="8" s="1"/>
  <c r="BK39" i="8" s="1"/>
  <c r="BN39" i="8" s="1"/>
  <c r="BQ39" i="8" s="1"/>
  <c r="K39" i="8"/>
  <c r="H39" i="8"/>
  <c r="G39" i="8"/>
  <c r="D39" i="8"/>
  <c r="CQ38" i="8"/>
  <c r="CT38" i="8" s="1"/>
  <c r="CW38" i="8" s="1"/>
  <c r="CZ38" i="8" s="1"/>
  <c r="DC38" i="8" s="1"/>
  <c r="DF38" i="8" s="1"/>
  <c r="DI38" i="8" s="1"/>
  <c r="DL38" i="8" s="1"/>
  <c r="DO38" i="8" s="1"/>
  <c r="DR38" i="8" s="1"/>
  <c r="DU38" i="8" s="1"/>
  <c r="DX38" i="8" s="1"/>
  <c r="EA38" i="8" s="1"/>
  <c r="ED38" i="8" s="1"/>
  <c r="EG38" i="8" s="1"/>
  <c r="CA38" i="8"/>
  <c r="BX38" i="8"/>
  <c r="BW38" i="8"/>
  <c r="BT38" i="8"/>
  <c r="AA38" i="8"/>
  <c r="AD38" i="8" s="1"/>
  <c r="AG38" i="8" s="1"/>
  <c r="AJ38" i="8" s="1"/>
  <c r="AM38" i="8" s="1"/>
  <c r="AP38" i="8" s="1"/>
  <c r="AS38" i="8" s="1"/>
  <c r="AV38" i="8" s="1"/>
  <c r="AY38" i="8" s="1"/>
  <c r="BB38" i="8" s="1"/>
  <c r="BE38" i="8" s="1"/>
  <c r="BH38" i="8" s="1"/>
  <c r="BK38" i="8" s="1"/>
  <c r="BN38" i="8" s="1"/>
  <c r="BQ38" i="8" s="1"/>
  <c r="K38" i="8"/>
  <c r="H38" i="8"/>
  <c r="G38" i="8"/>
  <c r="D38" i="8"/>
  <c r="CQ37" i="8"/>
  <c r="CT37" i="8" s="1"/>
  <c r="CW37" i="8" s="1"/>
  <c r="CZ37" i="8" s="1"/>
  <c r="DC37" i="8" s="1"/>
  <c r="DF37" i="8" s="1"/>
  <c r="DI37" i="8" s="1"/>
  <c r="DL37" i="8"/>
  <c r="DO37" i="8" s="1"/>
  <c r="DR37" i="8" s="1"/>
  <c r="DU37" i="8" s="1"/>
  <c r="DX37" i="8" s="1"/>
  <c r="EA37" i="8" s="1"/>
  <c r="ED37" i="8" s="1"/>
  <c r="EG37" i="8" s="1"/>
  <c r="CA37" i="8"/>
  <c r="BX37" i="8"/>
  <c r="BW37" i="8"/>
  <c r="BT37" i="8"/>
  <c r="AA37" i="8"/>
  <c r="AD37" i="8" s="1"/>
  <c r="AG37" i="8" s="1"/>
  <c r="AJ37" i="8" s="1"/>
  <c r="AM37" i="8" s="1"/>
  <c r="AP37" i="8" s="1"/>
  <c r="AS37" i="8" s="1"/>
  <c r="AV37" i="8" s="1"/>
  <c r="AY37" i="8" s="1"/>
  <c r="BB37" i="8" s="1"/>
  <c r="BE37" i="8" s="1"/>
  <c r="BH37" i="8" s="1"/>
  <c r="BK37" i="8" s="1"/>
  <c r="BN37" i="8" s="1"/>
  <c r="BQ37" i="8" s="1"/>
  <c r="K37" i="8"/>
  <c r="H37" i="8"/>
  <c r="G37" i="8"/>
  <c r="D37" i="8"/>
  <c r="CQ36" i="8"/>
  <c r="CT36" i="8" s="1"/>
  <c r="CW36" i="8" s="1"/>
  <c r="CZ36" i="8" s="1"/>
  <c r="DC36" i="8" s="1"/>
  <c r="DF36" i="8"/>
  <c r="DI36" i="8" s="1"/>
  <c r="DL36" i="8" s="1"/>
  <c r="DO36" i="8" s="1"/>
  <c r="DR36" i="8" s="1"/>
  <c r="DU36" i="8" s="1"/>
  <c r="DX36" i="8" s="1"/>
  <c r="EA36" i="8" s="1"/>
  <c r="ED36" i="8" s="1"/>
  <c r="EG36" i="8" s="1"/>
  <c r="CA36" i="8"/>
  <c r="BX36" i="8"/>
  <c r="BW36" i="8"/>
  <c r="BT36" i="8"/>
  <c r="AA36" i="8"/>
  <c r="AD36" i="8" s="1"/>
  <c r="AG36" i="8" s="1"/>
  <c r="AJ36" i="8" s="1"/>
  <c r="AM36" i="8" s="1"/>
  <c r="AP36" i="8" s="1"/>
  <c r="AS36" i="8" s="1"/>
  <c r="AV36" i="8" s="1"/>
  <c r="AY36" i="8" s="1"/>
  <c r="BB36" i="8" s="1"/>
  <c r="BE36" i="8" s="1"/>
  <c r="BH36" i="8" s="1"/>
  <c r="BK36" i="8" s="1"/>
  <c r="BN36" i="8" s="1"/>
  <c r="BQ36" i="8" s="1"/>
  <c r="K36" i="8"/>
  <c r="H36" i="8"/>
  <c r="G36" i="8"/>
  <c r="D36" i="8"/>
  <c r="CQ35" i="8"/>
  <c r="CT35" i="8"/>
  <c r="CW35" i="8" s="1"/>
  <c r="CZ35" i="8" s="1"/>
  <c r="DC35" i="8" s="1"/>
  <c r="DF35" i="8" s="1"/>
  <c r="DI35" i="8" s="1"/>
  <c r="DL35" i="8" s="1"/>
  <c r="DO35" i="8" s="1"/>
  <c r="DR35" i="8" s="1"/>
  <c r="DU35" i="8" s="1"/>
  <c r="DX35" i="8" s="1"/>
  <c r="EA35" i="8" s="1"/>
  <c r="ED35" i="8" s="1"/>
  <c r="EG35" i="8" s="1"/>
  <c r="CA35" i="8"/>
  <c r="BX35" i="8"/>
  <c r="BW35" i="8"/>
  <c r="BT35" i="8"/>
  <c r="AA35" i="8"/>
  <c r="AD35" i="8" s="1"/>
  <c r="AG35" i="8" s="1"/>
  <c r="AJ35" i="8" s="1"/>
  <c r="AM35" i="8" s="1"/>
  <c r="AP35" i="8" s="1"/>
  <c r="AS35" i="8" s="1"/>
  <c r="AV35" i="8" s="1"/>
  <c r="AY35" i="8" s="1"/>
  <c r="BB35" i="8" s="1"/>
  <c r="BE35" i="8" s="1"/>
  <c r="BH35" i="8" s="1"/>
  <c r="BK35" i="8" s="1"/>
  <c r="BN35" i="8" s="1"/>
  <c r="BQ35" i="8" s="1"/>
  <c r="K35" i="8"/>
  <c r="H35" i="8"/>
  <c r="G35" i="8"/>
  <c r="D35" i="8"/>
  <c r="CQ34" i="8"/>
  <c r="CT34" i="8" s="1"/>
  <c r="CW34" i="8" s="1"/>
  <c r="CZ34" i="8" s="1"/>
  <c r="DC34" i="8" s="1"/>
  <c r="DF34" i="8" s="1"/>
  <c r="DI34" i="8" s="1"/>
  <c r="DL34" i="8" s="1"/>
  <c r="DO34" i="8" s="1"/>
  <c r="DR34" i="8" s="1"/>
  <c r="DU34" i="8" s="1"/>
  <c r="DX34" i="8" s="1"/>
  <c r="EA34" i="8" s="1"/>
  <c r="ED34" i="8" s="1"/>
  <c r="EG34" i="8" s="1"/>
  <c r="CA34" i="8"/>
  <c r="BX34" i="8"/>
  <c r="BW34" i="8"/>
  <c r="BT34" i="8"/>
  <c r="AA34" i="8"/>
  <c r="AD34" i="8" s="1"/>
  <c r="AG34" i="8"/>
  <c r="AJ34" i="8" s="1"/>
  <c r="AM34" i="8" s="1"/>
  <c r="AP34" i="8" s="1"/>
  <c r="AS34" i="8" s="1"/>
  <c r="AV34" i="8" s="1"/>
  <c r="AY34" i="8" s="1"/>
  <c r="BB34" i="8" s="1"/>
  <c r="BE34" i="8" s="1"/>
  <c r="BH34" i="8" s="1"/>
  <c r="BK34" i="8" s="1"/>
  <c r="BN34" i="8" s="1"/>
  <c r="BQ34" i="8" s="1"/>
  <c r="K34" i="8"/>
  <c r="H34" i="8"/>
  <c r="G34" i="8"/>
  <c r="D34" i="8"/>
  <c r="CQ33" i="8"/>
  <c r="CT33" i="8" s="1"/>
  <c r="CW33" i="8" s="1"/>
  <c r="CZ33" i="8" s="1"/>
  <c r="DC33" i="8" s="1"/>
  <c r="DF33" i="8" s="1"/>
  <c r="DI33" i="8" s="1"/>
  <c r="DL33" i="8" s="1"/>
  <c r="DO33" i="8" s="1"/>
  <c r="DR33" i="8" s="1"/>
  <c r="DU33" i="8" s="1"/>
  <c r="DX33" i="8" s="1"/>
  <c r="EA33" i="8" s="1"/>
  <c r="ED33" i="8" s="1"/>
  <c r="EG33" i="8" s="1"/>
  <c r="CA33" i="8"/>
  <c r="BX33" i="8"/>
  <c r="BW33" i="8"/>
  <c r="BT33" i="8"/>
  <c r="AA33" i="8"/>
  <c r="AD33" i="8" s="1"/>
  <c r="AG33" i="8" s="1"/>
  <c r="AJ33" i="8" s="1"/>
  <c r="AM33" i="8"/>
  <c r="AP33" i="8" s="1"/>
  <c r="AS33" i="8" s="1"/>
  <c r="AV33" i="8" s="1"/>
  <c r="AY33" i="8" s="1"/>
  <c r="BB33" i="8" s="1"/>
  <c r="BE33" i="8" s="1"/>
  <c r="BH33" i="8" s="1"/>
  <c r="BK33" i="8" s="1"/>
  <c r="BN33" i="8" s="1"/>
  <c r="BQ33" i="8" s="1"/>
  <c r="K33" i="8"/>
  <c r="H33" i="8"/>
  <c r="G33" i="8"/>
  <c r="D33" i="8"/>
  <c r="CQ32" i="8"/>
  <c r="CT32" i="8" s="1"/>
  <c r="CW32" i="8" s="1"/>
  <c r="CZ32" i="8" s="1"/>
  <c r="DC32" i="8" s="1"/>
  <c r="DF32" i="8" s="1"/>
  <c r="DI32" i="8" s="1"/>
  <c r="DL32" i="8" s="1"/>
  <c r="DO32" i="8" s="1"/>
  <c r="DR32" i="8" s="1"/>
  <c r="DU32" i="8" s="1"/>
  <c r="DX32" i="8" s="1"/>
  <c r="EA32" i="8" s="1"/>
  <c r="ED32" i="8" s="1"/>
  <c r="EG32" i="8" s="1"/>
  <c r="CA32" i="8"/>
  <c r="BX32" i="8"/>
  <c r="BW32" i="8"/>
  <c r="BT32" i="8"/>
  <c r="AA32" i="8"/>
  <c r="AD32" i="8" s="1"/>
  <c r="AG32" i="8" s="1"/>
  <c r="AJ32" i="8" s="1"/>
  <c r="AM32" i="8" s="1"/>
  <c r="AP32" i="8" s="1"/>
  <c r="AS32" i="8" s="1"/>
  <c r="AV32" i="8" s="1"/>
  <c r="AY32" i="8" s="1"/>
  <c r="BB32" i="8" s="1"/>
  <c r="BE32" i="8" s="1"/>
  <c r="BH32" i="8" s="1"/>
  <c r="BK32" i="8" s="1"/>
  <c r="BN32" i="8" s="1"/>
  <c r="BQ32" i="8" s="1"/>
  <c r="K32" i="8"/>
  <c r="H32" i="8"/>
  <c r="G32" i="8"/>
  <c r="D32" i="8"/>
  <c r="CN31" i="8"/>
  <c r="CK31" i="8"/>
  <c r="CK27" i="8" s="1"/>
  <c r="CH31" i="8"/>
  <c r="CE31" i="8"/>
  <c r="CE27" i="8" s="1"/>
  <c r="CB31" i="8"/>
  <c r="CA31" i="8"/>
  <c r="BX31" i="8"/>
  <c r="BW31" i="8"/>
  <c r="BT31" i="8"/>
  <c r="X31" i="8"/>
  <c r="U31" i="8"/>
  <c r="R31" i="8"/>
  <c r="Q31" i="8"/>
  <c r="P31" i="8"/>
  <c r="O31" i="8"/>
  <c r="L31" i="8"/>
  <c r="K31" i="8"/>
  <c r="H31" i="8"/>
  <c r="G31" i="8"/>
  <c r="D31" i="8"/>
  <c r="CQ30" i="8"/>
  <c r="CT30" i="8" s="1"/>
  <c r="CW30" i="8" s="1"/>
  <c r="CZ30" i="8" s="1"/>
  <c r="DC30" i="8" s="1"/>
  <c r="DF30" i="8" s="1"/>
  <c r="DI30" i="8" s="1"/>
  <c r="DL30" i="8" s="1"/>
  <c r="DO30" i="8" s="1"/>
  <c r="DR30" i="8" s="1"/>
  <c r="DU30" i="8" s="1"/>
  <c r="DX30" i="8" s="1"/>
  <c r="EA30" i="8" s="1"/>
  <c r="ED30" i="8" s="1"/>
  <c r="EG30" i="8" s="1"/>
  <c r="CA30" i="8"/>
  <c r="BX30" i="8"/>
  <c r="BW30" i="8"/>
  <c r="BT30" i="8"/>
  <c r="AA30" i="8"/>
  <c r="AD30" i="8" s="1"/>
  <c r="AG30" i="8" s="1"/>
  <c r="AJ30" i="8" s="1"/>
  <c r="AM30" i="8" s="1"/>
  <c r="AP30" i="8" s="1"/>
  <c r="AS30" i="8" s="1"/>
  <c r="AV30" i="8" s="1"/>
  <c r="AY30" i="8" s="1"/>
  <c r="BB30" i="8" s="1"/>
  <c r="BE30" i="8" s="1"/>
  <c r="BH30" i="8" s="1"/>
  <c r="BK30" i="8" s="1"/>
  <c r="BN30" i="8" s="1"/>
  <c r="BQ30" i="8" s="1"/>
  <c r="L30" i="8"/>
  <c r="K30" i="8"/>
  <c r="H30" i="8"/>
  <c r="G30" i="8"/>
  <c r="D30" i="8"/>
  <c r="CQ29" i="8"/>
  <c r="CT29" i="8" s="1"/>
  <c r="CW29" i="8" s="1"/>
  <c r="CZ29" i="8" s="1"/>
  <c r="DC29" i="8" s="1"/>
  <c r="DF29" i="8" s="1"/>
  <c r="DI29" i="8" s="1"/>
  <c r="DL29" i="8" s="1"/>
  <c r="DO29" i="8" s="1"/>
  <c r="DR29" i="8" s="1"/>
  <c r="DU29" i="8" s="1"/>
  <c r="DX29" i="8" s="1"/>
  <c r="EA29" i="8" s="1"/>
  <c r="ED29" i="8" s="1"/>
  <c r="EG29" i="8" s="1"/>
  <c r="CA29" i="8"/>
  <c r="BX29" i="8"/>
  <c r="BW29" i="8"/>
  <c r="BT29" i="8"/>
  <c r="AA29" i="8"/>
  <c r="AD29" i="8" s="1"/>
  <c r="AG29" i="8" s="1"/>
  <c r="AJ29" i="8" s="1"/>
  <c r="AM29" i="8" s="1"/>
  <c r="AP29" i="8" s="1"/>
  <c r="AS29" i="8" s="1"/>
  <c r="AV29" i="8" s="1"/>
  <c r="AY29" i="8" s="1"/>
  <c r="BB29" i="8" s="1"/>
  <c r="BE29" i="8" s="1"/>
  <c r="BH29" i="8" s="1"/>
  <c r="BK29" i="8" s="1"/>
  <c r="BN29" i="8" s="1"/>
  <c r="BQ29" i="8" s="1"/>
  <c r="K29" i="8"/>
  <c r="H29" i="8"/>
  <c r="G29" i="8"/>
  <c r="D29" i="8"/>
  <c r="CQ28" i="8"/>
  <c r="CT28" i="8" s="1"/>
  <c r="CW28" i="8" s="1"/>
  <c r="CZ28" i="8" s="1"/>
  <c r="DC28" i="8" s="1"/>
  <c r="DF28" i="8" s="1"/>
  <c r="DI28" i="8" s="1"/>
  <c r="DL28" i="8" s="1"/>
  <c r="DO28" i="8" s="1"/>
  <c r="DR28" i="8" s="1"/>
  <c r="DU28" i="8" s="1"/>
  <c r="DX28" i="8" s="1"/>
  <c r="EA28" i="8" s="1"/>
  <c r="ED28" i="8" s="1"/>
  <c r="EG28" i="8" s="1"/>
  <c r="CA28" i="8"/>
  <c r="BX28" i="8"/>
  <c r="BW28" i="8"/>
  <c r="BT28" i="8"/>
  <c r="X28" i="8"/>
  <c r="AA28" i="8" s="1"/>
  <c r="AD28" i="8" s="1"/>
  <c r="AG28" i="8"/>
  <c r="AJ28" i="8" s="1"/>
  <c r="AM28" i="8" s="1"/>
  <c r="AP28" i="8" s="1"/>
  <c r="AS28" i="8" s="1"/>
  <c r="AV28" i="8" s="1"/>
  <c r="AY28" i="8" s="1"/>
  <c r="BB28" i="8" s="1"/>
  <c r="BE28" i="8" s="1"/>
  <c r="BH28" i="8" s="1"/>
  <c r="BK28" i="8" s="1"/>
  <c r="BN28" i="8" s="1"/>
  <c r="BQ28" i="8" s="1"/>
  <c r="U28" i="8"/>
  <c r="R28" i="8"/>
  <c r="O28" i="8"/>
  <c r="K28" i="8"/>
  <c r="H28" i="8"/>
  <c r="G28" i="8"/>
  <c r="D28" i="8"/>
  <c r="CA27" i="8"/>
  <c r="BZ27" i="8"/>
  <c r="BY27" i="8"/>
  <c r="BX27" i="8"/>
  <c r="BW27" i="8"/>
  <c r="BV27" i="8"/>
  <c r="BU27" i="8"/>
  <c r="BT27" i="8"/>
  <c r="K27" i="8"/>
  <c r="H27" i="8"/>
  <c r="G27" i="8"/>
  <c r="D27" i="8"/>
  <c r="CQ26" i="8"/>
  <c r="CT26" i="8" s="1"/>
  <c r="CW26" i="8" s="1"/>
  <c r="CZ26" i="8" s="1"/>
  <c r="DC26" i="8" s="1"/>
  <c r="DF26" i="8" s="1"/>
  <c r="DI26" i="8" s="1"/>
  <c r="DL26" i="8" s="1"/>
  <c r="DO26" i="8" s="1"/>
  <c r="DR26" i="8" s="1"/>
  <c r="DU26" i="8" s="1"/>
  <c r="DX26" i="8" s="1"/>
  <c r="EA26" i="8" s="1"/>
  <c r="ED26" i="8" s="1"/>
  <c r="EG26" i="8" s="1"/>
  <c r="CA26" i="8"/>
  <c r="BZ26" i="8"/>
  <c r="BY26" i="8"/>
  <c r="BX26" i="8"/>
  <c r="BW26" i="8"/>
  <c r="BV26" i="8"/>
  <c r="BU26" i="8"/>
  <c r="BT26" i="8"/>
  <c r="AA26" i="8"/>
  <c r="AD26" i="8"/>
  <c r="AG26" i="8" s="1"/>
  <c r="AJ26" i="8" s="1"/>
  <c r="AM26" i="8" s="1"/>
  <c r="AP26" i="8" s="1"/>
  <c r="AS26" i="8" s="1"/>
  <c r="AV26" i="8" s="1"/>
  <c r="AY26" i="8" s="1"/>
  <c r="BB26" i="8" s="1"/>
  <c r="BE26" i="8" s="1"/>
  <c r="BH26" i="8" s="1"/>
  <c r="BK26" i="8" s="1"/>
  <c r="BN26" i="8" s="1"/>
  <c r="BQ26" i="8" s="1"/>
  <c r="K26" i="8"/>
  <c r="H26" i="8"/>
  <c r="G26" i="8"/>
  <c r="D26" i="8"/>
  <c r="CQ25" i="8"/>
  <c r="CT25" i="8" s="1"/>
  <c r="CW25" i="8" s="1"/>
  <c r="CZ25" i="8" s="1"/>
  <c r="DC25" i="8" s="1"/>
  <c r="DF25" i="8" s="1"/>
  <c r="DI25" i="8" s="1"/>
  <c r="DL25" i="8" s="1"/>
  <c r="DO25" i="8" s="1"/>
  <c r="DR25" i="8" s="1"/>
  <c r="DU25" i="8" s="1"/>
  <c r="DX25" i="8" s="1"/>
  <c r="EA25" i="8" s="1"/>
  <c r="ED25" i="8" s="1"/>
  <c r="EG25" i="8" s="1"/>
  <c r="CA25" i="8"/>
  <c r="BZ25" i="8"/>
  <c r="BY25" i="8"/>
  <c r="BX25" i="8"/>
  <c r="BW25" i="8"/>
  <c r="BV25" i="8"/>
  <c r="BU25" i="8"/>
  <c r="BT25" i="8"/>
  <c r="AA25" i="8"/>
  <c r="AD25" i="8" s="1"/>
  <c r="AG25" i="8" s="1"/>
  <c r="AJ25" i="8" s="1"/>
  <c r="AM25" i="8" s="1"/>
  <c r="AP25" i="8" s="1"/>
  <c r="AS25" i="8" s="1"/>
  <c r="AV25" i="8"/>
  <c r="AY25" i="8" s="1"/>
  <c r="BB25" i="8" s="1"/>
  <c r="BE25" i="8" s="1"/>
  <c r="BH25" i="8" s="1"/>
  <c r="BK25" i="8" s="1"/>
  <c r="BN25" i="8" s="1"/>
  <c r="BQ25" i="8" s="1"/>
  <c r="K25" i="8"/>
  <c r="H25" i="8"/>
  <c r="G25" i="8"/>
  <c r="D25" i="8"/>
  <c r="CQ24" i="8"/>
  <c r="CT24" i="8" s="1"/>
  <c r="CW24" i="8" s="1"/>
  <c r="CZ24" i="8" s="1"/>
  <c r="DC24" i="8" s="1"/>
  <c r="DF24" i="8" s="1"/>
  <c r="DI24" i="8" s="1"/>
  <c r="DL24" i="8" s="1"/>
  <c r="DO24" i="8" s="1"/>
  <c r="DR24" i="8" s="1"/>
  <c r="DU24" i="8" s="1"/>
  <c r="DX24" i="8" s="1"/>
  <c r="EA24" i="8" s="1"/>
  <c r="ED24" i="8" s="1"/>
  <c r="EG24" i="8" s="1"/>
  <c r="CA24" i="8"/>
  <c r="BZ24" i="8"/>
  <c r="BY24" i="8"/>
  <c r="BX24" i="8"/>
  <c r="BW24" i="8"/>
  <c r="BV24" i="8"/>
  <c r="BU24" i="8"/>
  <c r="BT24" i="8"/>
  <c r="AA24" i="8"/>
  <c r="AD24" i="8" s="1"/>
  <c r="AG24" i="8" s="1"/>
  <c r="AJ24" i="8" s="1"/>
  <c r="AM24" i="8" s="1"/>
  <c r="AP24" i="8"/>
  <c r="AS24" i="8" s="1"/>
  <c r="AV24" i="8" s="1"/>
  <c r="AY24" i="8" s="1"/>
  <c r="BB24" i="8" s="1"/>
  <c r="BE24" i="8" s="1"/>
  <c r="BH24" i="8" s="1"/>
  <c r="BK24" i="8" s="1"/>
  <c r="BN24" i="8" s="1"/>
  <c r="BQ24" i="8" s="1"/>
  <c r="K24" i="8"/>
  <c r="H24" i="8"/>
  <c r="G24" i="8"/>
  <c r="D24" i="8"/>
  <c r="CQ23" i="8"/>
  <c r="CT23" i="8" s="1"/>
  <c r="CW23" i="8" s="1"/>
  <c r="CZ23" i="8" s="1"/>
  <c r="DC23" i="8" s="1"/>
  <c r="DF23" i="8" s="1"/>
  <c r="DI23" i="8" s="1"/>
  <c r="DL23" i="8" s="1"/>
  <c r="DO23" i="8" s="1"/>
  <c r="DR23" i="8" s="1"/>
  <c r="DU23" i="8" s="1"/>
  <c r="DX23" i="8" s="1"/>
  <c r="EA23" i="8" s="1"/>
  <c r="ED23" i="8" s="1"/>
  <c r="EG23" i="8" s="1"/>
  <c r="CA23" i="8"/>
  <c r="BZ23" i="8"/>
  <c r="BY23" i="8"/>
  <c r="BX23" i="8"/>
  <c r="BW23" i="8"/>
  <c r="BV23" i="8"/>
  <c r="BU23" i="8"/>
  <c r="BT23" i="8"/>
  <c r="AA23" i="8"/>
  <c r="AD23" i="8" s="1"/>
  <c r="AG23" i="8" s="1"/>
  <c r="AJ23" i="8" s="1"/>
  <c r="AM23" i="8" s="1"/>
  <c r="AP23" i="8" s="1"/>
  <c r="AS23" i="8" s="1"/>
  <c r="AV23" i="8" s="1"/>
  <c r="AY23" i="8" s="1"/>
  <c r="BB23" i="8" s="1"/>
  <c r="BE23" i="8" s="1"/>
  <c r="BH23" i="8" s="1"/>
  <c r="BK23" i="8" s="1"/>
  <c r="BN23" i="8" s="1"/>
  <c r="BQ23" i="8" s="1"/>
  <c r="K23" i="8"/>
  <c r="H23" i="8"/>
  <c r="G23" i="8"/>
  <c r="D23" i="8"/>
  <c r="CQ22" i="8"/>
  <c r="CT22" i="8" s="1"/>
  <c r="CW22" i="8" s="1"/>
  <c r="CZ22" i="8" s="1"/>
  <c r="DC22" i="8" s="1"/>
  <c r="DF22" i="8" s="1"/>
  <c r="DI22" i="8" s="1"/>
  <c r="DL22" i="8" s="1"/>
  <c r="DO22" i="8" s="1"/>
  <c r="DR22" i="8" s="1"/>
  <c r="DU22" i="8" s="1"/>
  <c r="DX22" i="8" s="1"/>
  <c r="EA22" i="8" s="1"/>
  <c r="ED22" i="8" s="1"/>
  <c r="EG22" i="8" s="1"/>
  <c r="CA22" i="8"/>
  <c r="BZ22" i="8"/>
  <c r="BY22" i="8"/>
  <c r="BX22" i="8"/>
  <c r="BW22" i="8"/>
  <c r="BV22" i="8"/>
  <c r="BU22" i="8"/>
  <c r="BT22" i="8"/>
  <c r="AA22" i="8"/>
  <c r="AD22" i="8" s="1"/>
  <c r="AG22" i="8" s="1"/>
  <c r="AJ22" i="8" s="1"/>
  <c r="AM22" i="8" s="1"/>
  <c r="AP22" i="8" s="1"/>
  <c r="AS22" i="8" s="1"/>
  <c r="AV22" i="8" s="1"/>
  <c r="AY22" i="8" s="1"/>
  <c r="BB22" i="8" s="1"/>
  <c r="BE22" i="8" s="1"/>
  <c r="BH22" i="8" s="1"/>
  <c r="BK22" i="8" s="1"/>
  <c r="BN22" i="8" s="1"/>
  <c r="BQ22" i="8" s="1"/>
  <c r="K22" i="8"/>
  <c r="H22" i="8"/>
  <c r="G22" i="8"/>
  <c r="D22" i="8"/>
  <c r="CQ21" i="8"/>
  <c r="CT21" i="8" s="1"/>
  <c r="CW21" i="8" s="1"/>
  <c r="CZ21" i="8" s="1"/>
  <c r="DC21" i="8" s="1"/>
  <c r="DF21" i="8" s="1"/>
  <c r="DI21" i="8" s="1"/>
  <c r="DL21" i="8" s="1"/>
  <c r="DO21" i="8" s="1"/>
  <c r="DR21" i="8" s="1"/>
  <c r="DU21" i="8" s="1"/>
  <c r="DX21" i="8" s="1"/>
  <c r="EA21" i="8" s="1"/>
  <c r="ED21" i="8" s="1"/>
  <c r="EG21" i="8" s="1"/>
  <c r="CA21" i="8"/>
  <c r="BZ21" i="8"/>
  <c r="BY21" i="8"/>
  <c r="BX21" i="8"/>
  <c r="BW21" i="8"/>
  <c r="BV21" i="8"/>
  <c r="BU21" i="8"/>
  <c r="BT21" i="8"/>
  <c r="L21" i="8"/>
  <c r="K21" i="8"/>
  <c r="H21" i="8"/>
  <c r="G21" i="8"/>
  <c r="D21" i="8"/>
  <c r="CQ20" i="8"/>
  <c r="CT20" i="8" s="1"/>
  <c r="CW20" i="8" s="1"/>
  <c r="CZ20" i="8" s="1"/>
  <c r="DC20" i="8" s="1"/>
  <c r="DF20" i="8" s="1"/>
  <c r="DI20" i="8" s="1"/>
  <c r="DL20" i="8" s="1"/>
  <c r="DO20" i="8"/>
  <c r="DR20" i="8" s="1"/>
  <c r="DU20" i="8" s="1"/>
  <c r="DX20" i="8" s="1"/>
  <c r="EA20" i="8" s="1"/>
  <c r="ED20" i="8" s="1"/>
  <c r="EG20" i="8" s="1"/>
  <c r="CA20" i="8"/>
  <c r="BZ20" i="8"/>
  <c r="BY20" i="8"/>
  <c r="BX20" i="8"/>
  <c r="BW20" i="8"/>
  <c r="BV20" i="8"/>
  <c r="BU20" i="8"/>
  <c r="BT20" i="8"/>
  <c r="AA20" i="8"/>
  <c r="AD20" i="8" s="1"/>
  <c r="AG20" i="8" s="1"/>
  <c r="AJ20" i="8" s="1"/>
  <c r="AM20" i="8" s="1"/>
  <c r="AP20" i="8" s="1"/>
  <c r="AS20" i="8" s="1"/>
  <c r="AV20" i="8" s="1"/>
  <c r="AY20" i="8" s="1"/>
  <c r="BB20" i="8" s="1"/>
  <c r="BE20" i="8" s="1"/>
  <c r="BH20" i="8" s="1"/>
  <c r="BK20" i="8" s="1"/>
  <c r="BN20" i="8" s="1"/>
  <c r="BQ20" i="8" s="1"/>
  <c r="K20" i="8"/>
  <c r="H20" i="8"/>
  <c r="G20" i="8"/>
  <c r="D20" i="8"/>
  <c r="CQ19" i="8"/>
  <c r="CT19" i="8" s="1"/>
  <c r="CW19" i="8" s="1"/>
  <c r="CZ19" i="8" s="1"/>
  <c r="DC19" i="8" s="1"/>
  <c r="DF19" i="8" s="1"/>
  <c r="DI19" i="8" s="1"/>
  <c r="DL19" i="8" s="1"/>
  <c r="DO19" i="8" s="1"/>
  <c r="DR19" i="8" s="1"/>
  <c r="DU19" i="8" s="1"/>
  <c r="DX19" i="8" s="1"/>
  <c r="EA19" i="8" s="1"/>
  <c r="ED19" i="8" s="1"/>
  <c r="EG19" i="8" s="1"/>
  <c r="CA19" i="8"/>
  <c r="BZ19" i="8"/>
  <c r="BY19" i="8"/>
  <c r="BX19" i="8"/>
  <c r="BW19" i="8"/>
  <c r="BV19" i="8"/>
  <c r="BU19" i="8"/>
  <c r="BT19" i="8"/>
  <c r="AA19" i="8"/>
  <c r="AD19" i="8"/>
  <c r="AG19" i="8" s="1"/>
  <c r="AJ19" i="8" s="1"/>
  <c r="AM19" i="8" s="1"/>
  <c r="AP19" i="8" s="1"/>
  <c r="AS19" i="8" s="1"/>
  <c r="AV19" i="8" s="1"/>
  <c r="AY19" i="8" s="1"/>
  <c r="BB19" i="8" s="1"/>
  <c r="BE19" i="8" s="1"/>
  <c r="BH19" i="8" s="1"/>
  <c r="BK19" i="8" s="1"/>
  <c r="BN19" i="8" s="1"/>
  <c r="BQ19" i="8" s="1"/>
  <c r="K19" i="8"/>
  <c r="H19" i="8"/>
  <c r="G19" i="8"/>
  <c r="D19" i="8"/>
  <c r="CQ18" i="8"/>
  <c r="CT18" i="8" s="1"/>
  <c r="CW18" i="8" s="1"/>
  <c r="CZ18" i="8" s="1"/>
  <c r="DC18" i="8" s="1"/>
  <c r="DF18" i="8" s="1"/>
  <c r="DI18" i="8" s="1"/>
  <c r="DL18" i="8" s="1"/>
  <c r="DO18" i="8" s="1"/>
  <c r="DR18" i="8" s="1"/>
  <c r="DU18" i="8" s="1"/>
  <c r="DX18" i="8" s="1"/>
  <c r="EA18" i="8" s="1"/>
  <c r="ED18" i="8" s="1"/>
  <c r="EG18" i="8" s="1"/>
  <c r="CA18" i="8"/>
  <c r="BZ18" i="8"/>
  <c r="BY18" i="8"/>
  <c r="BX18" i="8"/>
  <c r="BW18" i="8"/>
  <c r="BV18" i="8"/>
  <c r="BU18" i="8"/>
  <c r="BT18" i="8"/>
  <c r="AA18" i="8"/>
  <c r="AD18" i="8" s="1"/>
  <c r="AG18" i="8" s="1"/>
  <c r="AJ18" i="8" s="1"/>
  <c r="AM18" i="8" s="1"/>
  <c r="AP18" i="8" s="1"/>
  <c r="AS18" i="8" s="1"/>
  <c r="AV18" i="8" s="1"/>
  <c r="AY18" i="8" s="1"/>
  <c r="BB18" i="8" s="1"/>
  <c r="BE18" i="8" s="1"/>
  <c r="BH18" i="8" s="1"/>
  <c r="BK18" i="8" s="1"/>
  <c r="BN18" i="8" s="1"/>
  <c r="BQ18" i="8" s="1"/>
  <c r="K18" i="8"/>
  <c r="H18" i="8"/>
  <c r="G18" i="8"/>
  <c r="D18" i="8"/>
  <c r="CQ17" i="8"/>
  <c r="CT17" i="8" s="1"/>
  <c r="CW17" i="8" s="1"/>
  <c r="CZ17" i="8" s="1"/>
  <c r="DC17" i="8" s="1"/>
  <c r="DF17" i="8" s="1"/>
  <c r="DI17" i="8" s="1"/>
  <c r="DL17" i="8" s="1"/>
  <c r="DO17" i="8" s="1"/>
  <c r="DR17" i="8" s="1"/>
  <c r="DU17" i="8" s="1"/>
  <c r="DX17" i="8" s="1"/>
  <c r="EA17" i="8" s="1"/>
  <c r="ED17" i="8" s="1"/>
  <c r="EG17" i="8" s="1"/>
  <c r="CA17" i="8"/>
  <c r="BZ17" i="8"/>
  <c r="BY17" i="8"/>
  <c r="BX17" i="8"/>
  <c r="BW17" i="8"/>
  <c r="BV17" i="8"/>
  <c r="BU17" i="8"/>
  <c r="BT17" i="8"/>
  <c r="AA17" i="8"/>
  <c r="AD17" i="8" s="1"/>
  <c r="AG17" i="8" s="1"/>
  <c r="AJ17" i="8" s="1"/>
  <c r="AM17" i="8" s="1"/>
  <c r="AP17" i="8" s="1"/>
  <c r="AS17" i="8" s="1"/>
  <c r="AV17" i="8" s="1"/>
  <c r="AY17" i="8" s="1"/>
  <c r="BB17" i="8" s="1"/>
  <c r="BE17" i="8" s="1"/>
  <c r="BH17" i="8" s="1"/>
  <c r="BK17" i="8" s="1"/>
  <c r="BN17" i="8" s="1"/>
  <c r="BQ17" i="8" s="1"/>
  <c r="K17" i="8"/>
  <c r="H17" i="8"/>
  <c r="G17" i="8"/>
  <c r="D17" i="8"/>
  <c r="CQ16" i="8"/>
  <c r="CT16" i="8" s="1"/>
  <c r="CW16" i="8" s="1"/>
  <c r="CZ16" i="8" s="1"/>
  <c r="DC16" i="8" s="1"/>
  <c r="DF16" i="8" s="1"/>
  <c r="DI16" i="8" s="1"/>
  <c r="DL16" i="8" s="1"/>
  <c r="DO16" i="8" s="1"/>
  <c r="DR16" i="8" s="1"/>
  <c r="DU16" i="8" s="1"/>
  <c r="DX16" i="8" s="1"/>
  <c r="EA16" i="8" s="1"/>
  <c r="ED16" i="8" s="1"/>
  <c r="EG16" i="8" s="1"/>
  <c r="CA16" i="8"/>
  <c r="BZ16" i="8"/>
  <c r="BY16" i="8"/>
  <c r="BX16" i="8"/>
  <c r="BW16" i="8"/>
  <c r="BV16" i="8"/>
  <c r="BU16" i="8"/>
  <c r="BT16" i="8"/>
  <c r="AA16" i="8"/>
  <c r="AD16" i="8" s="1"/>
  <c r="AG16" i="8" s="1"/>
  <c r="AJ16" i="8" s="1"/>
  <c r="AM16" i="8" s="1"/>
  <c r="AP16" i="8" s="1"/>
  <c r="AS16" i="8" s="1"/>
  <c r="AV16" i="8" s="1"/>
  <c r="AY16" i="8" s="1"/>
  <c r="BB16" i="8" s="1"/>
  <c r="BE16" i="8" s="1"/>
  <c r="BH16" i="8" s="1"/>
  <c r="BK16" i="8" s="1"/>
  <c r="BN16" i="8" s="1"/>
  <c r="BQ16" i="8" s="1"/>
  <c r="K16" i="8"/>
  <c r="H16" i="8"/>
  <c r="G16" i="8"/>
  <c r="D16" i="8"/>
  <c r="CN15" i="8"/>
  <c r="CK15" i="8"/>
  <c r="CH15" i="8"/>
  <c r="CH14" i="8" s="1"/>
  <c r="CE15" i="8"/>
  <c r="CE14" i="8" s="1"/>
  <c r="CE13" i="8" s="1"/>
  <c r="CB15" i="8"/>
  <c r="CA15" i="8"/>
  <c r="BZ15" i="8"/>
  <c r="BY15" i="8"/>
  <c r="BX15" i="8"/>
  <c r="BW15" i="8"/>
  <c r="BV15" i="8"/>
  <c r="BU15" i="8"/>
  <c r="BT15" i="8"/>
  <c r="X15" i="8"/>
  <c r="AA15" i="8" s="1"/>
  <c r="AD15" i="8" s="1"/>
  <c r="AG15" i="8" s="1"/>
  <c r="AJ15" i="8" s="1"/>
  <c r="AM15" i="8" s="1"/>
  <c r="AP15" i="8" s="1"/>
  <c r="AS15" i="8" s="1"/>
  <c r="AV15" i="8" s="1"/>
  <c r="AY15" i="8" s="1"/>
  <c r="BB15" i="8" s="1"/>
  <c r="BE15" i="8" s="1"/>
  <c r="BH15" i="8" s="1"/>
  <c r="BK15" i="8" s="1"/>
  <c r="BN15" i="8" s="1"/>
  <c r="BQ15" i="8" s="1"/>
  <c r="U15" i="8"/>
  <c r="R15" i="8"/>
  <c r="O15" i="8"/>
  <c r="L15" i="8"/>
  <c r="L14" i="8" s="1"/>
  <c r="K15" i="8"/>
  <c r="H15" i="8"/>
  <c r="G15" i="8"/>
  <c r="D15" i="8"/>
  <c r="CK14" i="8"/>
  <c r="CB14" i="8"/>
  <c r="CA14" i="8"/>
  <c r="BZ14" i="8"/>
  <c r="BY14" i="8"/>
  <c r="BX14" i="8"/>
  <c r="BW14" i="8"/>
  <c r="BV14" i="8"/>
  <c r="BU14" i="8"/>
  <c r="BT14" i="8"/>
  <c r="K14" i="8"/>
  <c r="H14" i="8"/>
  <c r="G14" i="8"/>
  <c r="D14" i="8"/>
  <c r="CA13" i="8"/>
  <c r="BZ13" i="8"/>
  <c r="BY13" i="8"/>
  <c r="BX13" i="8"/>
  <c r="BW13" i="8"/>
  <c r="BV13" i="8"/>
  <c r="BU13" i="8"/>
  <c r="BT13" i="8"/>
  <c r="K13" i="8"/>
  <c r="H13" i="8"/>
  <c r="G13" i="8"/>
  <c r="D13" i="8"/>
  <c r="CA12" i="8"/>
  <c r="BZ12" i="8"/>
  <c r="BY12" i="8"/>
  <c r="BX12" i="8"/>
  <c r="BW12" i="8"/>
  <c r="BV12" i="8"/>
  <c r="BU12" i="8"/>
  <c r="BT12" i="8"/>
  <c r="K12" i="8"/>
  <c r="H12" i="8"/>
  <c r="G12" i="8"/>
  <c r="D12" i="8"/>
  <c r="O21" i="8"/>
  <c r="R21" i="8" s="1"/>
  <c r="U21" i="8" s="1"/>
  <c r="L28" i="8"/>
  <c r="CN64" i="8"/>
  <c r="CH65" i="8"/>
  <c r="CH66" i="8"/>
  <c r="AP98" i="8"/>
  <c r="AV98" i="8"/>
  <c r="BN98" i="8"/>
  <c r="DF98" i="8"/>
  <c r="BV92" i="8"/>
  <c r="BV125" i="8" s="1"/>
  <c r="F125" i="8" s="1"/>
  <c r="E20" i="6"/>
  <c r="E43" i="6" s="1"/>
  <c r="D4" i="15"/>
  <c r="O27" i="8"/>
  <c r="CI62" i="8"/>
  <c r="CI134" i="8" s="1"/>
  <c r="S134" i="8" s="1"/>
  <c r="U65" i="8"/>
  <c r="CE64" i="8"/>
  <c r="O65" i="8"/>
  <c r="R65" i="8"/>
  <c r="R66" i="8"/>
  <c r="CE66" i="8"/>
  <c r="AA31" i="8"/>
  <c r="AD31" i="8" s="1"/>
  <c r="AG31" i="8" s="1"/>
  <c r="AJ31" i="8" s="1"/>
  <c r="AM31" i="8" s="1"/>
  <c r="AP31" i="8" s="1"/>
  <c r="AS31" i="8" s="1"/>
  <c r="AV31" i="8" s="1"/>
  <c r="AY31" i="8" s="1"/>
  <c r="BB31" i="8" s="1"/>
  <c r="BE31" i="8" s="1"/>
  <c r="BH31" i="8" s="1"/>
  <c r="BK31" i="8" s="1"/>
  <c r="BN31" i="8" s="1"/>
  <c r="BQ31" i="8" s="1"/>
  <c r="CC94" i="8"/>
  <c r="BZ92" i="8"/>
  <c r="BZ125" i="8"/>
  <c r="J125" i="8" s="1"/>
  <c r="F92" i="8"/>
  <c r="CO62" i="8"/>
  <c r="CO134" i="8"/>
  <c r="Y134" i="8" s="1"/>
  <c r="X64" i="8"/>
  <c r="CK64" i="8"/>
  <c r="CK65" i="8"/>
  <c r="X66" i="8"/>
  <c r="CK66" i="8"/>
  <c r="CC67" i="8"/>
  <c r="CC72" i="8" s="1"/>
  <c r="CO67" i="8"/>
  <c r="CC71" i="8"/>
  <c r="U98" i="8"/>
  <c r="AG98" i="8"/>
  <c r="AS98" i="8"/>
  <c r="BQ98" i="8"/>
  <c r="CW98" i="8"/>
  <c r="DU98" i="8"/>
  <c r="CB98" i="8"/>
  <c r="L4" i="15"/>
  <c r="Z4" i="15" s="1"/>
  <c r="EK23" i="8"/>
  <c r="BW82" i="5"/>
  <c r="F42" i="5"/>
  <c r="CA82" i="5"/>
  <c r="I82" i="5"/>
  <c r="BX82" i="5"/>
  <c r="H180" i="5"/>
  <c r="H65" i="5"/>
  <c r="L157" i="5"/>
  <c r="L42" i="5"/>
  <c r="O42" i="5"/>
  <c r="H82" i="5"/>
  <c r="BV82" i="5"/>
  <c r="G82" i="5"/>
  <c r="BU82" i="5"/>
  <c r="E37" i="6"/>
  <c r="F44" i="6"/>
  <c r="P5" i="15" s="1"/>
  <c r="F37" i="6"/>
  <c r="G44" i="6"/>
  <c r="P6" i="15" s="1"/>
  <c r="G37" i="6"/>
  <c r="G12" i="6"/>
  <c r="H44" i="6"/>
  <c r="H37" i="6"/>
  <c r="H12" i="6"/>
  <c r="X44" i="6"/>
  <c r="W44" i="6"/>
  <c r="V44" i="6"/>
  <c r="U44" i="6"/>
  <c r="T44" i="6"/>
  <c r="S44" i="6"/>
  <c r="R44" i="6"/>
  <c r="Q44" i="6"/>
  <c r="P44" i="6"/>
  <c r="O44" i="6"/>
  <c r="N44" i="6"/>
  <c r="M44" i="6"/>
  <c r="I44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V25" i="6"/>
  <c r="G180" i="5"/>
  <c r="G65" i="5"/>
  <c r="I153" i="5"/>
  <c r="H153" i="5"/>
  <c r="G153" i="5"/>
  <c r="F153" i="5"/>
  <c r="I38" i="5"/>
  <c r="O63" i="5"/>
  <c r="O62" i="5"/>
  <c r="L153" i="5"/>
  <c r="BW80" i="5"/>
  <c r="O34" i="5"/>
  <c r="O40" i="5"/>
  <c r="H80" i="5"/>
  <c r="R176" i="5"/>
  <c r="O27" i="5"/>
  <c r="U27" i="5"/>
  <c r="O157" i="5"/>
  <c r="G53" i="5"/>
  <c r="G52" i="5" s="1"/>
  <c r="G80" i="5"/>
  <c r="U135" i="5"/>
  <c r="H53" i="5"/>
  <c r="H167" i="5"/>
  <c r="BU80" i="5"/>
  <c r="R157" i="5"/>
  <c r="E13" i="6"/>
  <c r="E25" i="6"/>
  <c r="E36" i="6" s="1"/>
  <c r="BV80" i="5"/>
  <c r="R53" i="5"/>
  <c r="H52" i="5"/>
  <c r="F167" i="5"/>
  <c r="I176" i="5"/>
  <c r="H176" i="5"/>
  <c r="G176" i="5"/>
  <c r="F176" i="5"/>
  <c r="I61" i="5"/>
  <c r="I97" i="5" s="1"/>
  <c r="H61" i="5"/>
  <c r="G61" i="5"/>
  <c r="F61" i="5"/>
  <c r="H159" i="5"/>
  <c r="G159" i="5"/>
  <c r="H44" i="5"/>
  <c r="G44" i="5"/>
  <c r="H157" i="5"/>
  <c r="G157" i="5"/>
  <c r="F157" i="5"/>
  <c r="F139" i="5" s="1"/>
  <c r="H42" i="5"/>
  <c r="H38" i="5"/>
  <c r="G38" i="5"/>
  <c r="F38" i="5"/>
  <c r="H144" i="5"/>
  <c r="G144" i="5"/>
  <c r="F144" i="5"/>
  <c r="H29" i="5"/>
  <c r="G29" i="5"/>
  <c r="F29" i="5"/>
  <c r="H25" i="5"/>
  <c r="G25" i="5"/>
  <c r="F25" i="5"/>
  <c r="F129" i="5"/>
  <c r="F128" i="5" s="1"/>
  <c r="F14" i="5"/>
  <c r="F13" i="5" s="1"/>
  <c r="I129" i="5"/>
  <c r="I128" i="5" s="1"/>
  <c r="H129" i="5"/>
  <c r="H128" i="5" s="1"/>
  <c r="H14" i="5"/>
  <c r="H13" i="5" s="1"/>
  <c r="G125" i="5"/>
  <c r="H125" i="5" s="1"/>
  <c r="I125" i="5" s="1"/>
  <c r="L125" i="5" s="1"/>
  <c r="O125" i="5" s="1"/>
  <c r="R125" i="5" s="1"/>
  <c r="U125" i="5"/>
  <c r="X125" i="5" s="1"/>
  <c r="AA125" i="5" s="1"/>
  <c r="AD125" i="5" s="1"/>
  <c r="AG125" i="5" s="1"/>
  <c r="AJ125" i="5" s="1"/>
  <c r="AM125" i="5" s="1"/>
  <c r="AP125" i="5" s="1"/>
  <c r="AS125" i="5" s="1"/>
  <c r="AV125" i="5" s="1"/>
  <c r="AY125" i="5" s="1"/>
  <c r="BB125" i="5" s="1"/>
  <c r="BE125" i="5" s="1"/>
  <c r="BH125" i="5" s="1"/>
  <c r="BK125" i="5" s="1"/>
  <c r="BN125" i="5" s="1"/>
  <c r="BQ125" i="5" s="1"/>
  <c r="G167" i="5"/>
  <c r="G129" i="5"/>
  <c r="G128" i="5" s="1"/>
  <c r="F159" i="5"/>
  <c r="F44" i="5"/>
  <c r="G14" i="5"/>
  <c r="G13" i="5" s="1"/>
  <c r="I14" i="5"/>
  <c r="I13" i="5" s="1"/>
  <c r="L14" i="5"/>
  <c r="L13" i="5" s="1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W38" i="4"/>
  <c r="V38" i="4"/>
  <c r="U38" i="4"/>
  <c r="T38" i="4"/>
  <c r="S38" i="4"/>
  <c r="R38" i="4"/>
  <c r="T18" i="15" s="1"/>
  <c r="AP88" i="5" s="1"/>
  <c r="Q38" i="4"/>
  <c r="P38" i="4"/>
  <c r="O38" i="4"/>
  <c r="N38" i="4"/>
  <c r="M38" i="4"/>
  <c r="L38" i="4"/>
  <c r="K38" i="4"/>
  <c r="J38" i="4"/>
  <c r="T10" i="15" s="1"/>
  <c r="R88" i="5" s="1"/>
  <c r="I38" i="4"/>
  <c r="H38" i="4"/>
  <c r="G38" i="4"/>
  <c r="T7" i="15" s="1"/>
  <c r="I88" i="5" s="1"/>
  <c r="F38" i="4"/>
  <c r="T6" i="15" s="1"/>
  <c r="E38" i="4"/>
  <c r="D38" i="4"/>
  <c r="W37" i="4"/>
  <c r="T23" i="15" s="1"/>
  <c r="BE88" i="5" s="1"/>
  <c r="V37" i="4"/>
  <c r="U37" i="4"/>
  <c r="T37" i="4"/>
  <c r="T20" i="15"/>
  <c r="AV88" i="5" s="1"/>
  <c r="S37" i="4"/>
  <c r="R37" i="4"/>
  <c r="Q37" i="4"/>
  <c r="T17" i="15" s="1"/>
  <c r="AM88" i="5" s="1"/>
  <c r="P37" i="4"/>
  <c r="O37" i="4"/>
  <c r="N37" i="4"/>
  <c r="M37" i="4"/>
  <c r="T13" i="15" s="1"/>
  <c r="AA88" i="5" s="1"/>
  <c r="L37" i="4"/>
  <c r="T12" i="15" s="1"/>
  <c r="X88" i="5" s="1"/>
  <c r="K37" i="4"/>
  <c r="J37" i="4"/>
  <c r="I37" i="4"/>
  <c r="H37" i="4"/>
  <c r="G37" i="4"/>
  <c r="F37" i="4"/>
  <c r="E37" i="4"/>
  <c r="T5" i="15" s="1"/>
  <c r="G88" i="5" s="1"/>
  <c r="D37" i="4"/>
  <c r="T4" i="15" s="1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0" i="4"/>
  <c r="C29" i="4"/>
  <c r="H33" i="15" s="1"/>
  <c r="C28" i="4"/>
  <c r="C27" i="4"/>
  <c r="G33" i="15" s="1"/>
  <c r="C26" i="4"/>
  <c r="F33" i="15" s="1"/>
  <c r="W25" i="4"/>
  <c r="W24" i="4" s="1"/>
  <c r="V25" i="4"/>
  <c r="V24" i="4" s="1"/>
  <c r="U25" i="4"/>
  <c r="U24" i="4" s="1"/>
  <c r="T25" i="4"/>
  <c r="T24" i="4" s="1"/>
  <c r="S25" i="4"/>
  <c r="S24" i="4" s="1"/>
  <c r="R25" i="4"/>
  <c r="Q25" i="4"/>
  <c r="P25" i="4"/>
  <c r="P24" i="4" s="1"/>
  <c r="O25" i="4"/>
  <c r="O24" i="4" s="1"/>
  <c r="N25" i="4"/>
  <c r="N24" i="4" s="1"/>
  <c r="M25" i="4"/>
  <c r="M24" i="4" s="1"/>
  <c r="L25" i="4"/>
  <c r="L24" i="4" s="1"/>
  <c r="K25" i="4"/>
  <c r="J25" i="4"/>
  <c r="J24" i="4" s="1"/>
  <c r="I25" i="4"/>
  <c r="H25" i="4"/>
  <c r="G25" i="4"/>
  <c r="G24" i="4" s="1"/>
  <c r="F25" i="4"/>
  <c r="F24" i="4" s="1"/>
  <c r="E25" i="4"/>
  <c r="E24" i="4" s="1"/>
  <c r="D25" i="4"/>
  <c r="R24" i="4"/>
  <c r="Q24" i="4"/>
  <c r="K24" i="4"/>
  <c r="I24" i="4"/>
  <c r="H24" i="4"/>
  <c r="C23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W21" i="4"/>
  <c r="V21" i="4"/>
  <c r="V20" i="4" s="1"/>
  <c r="U21" i="4"/>
  <c r="T21" i="4"/>
  <c r="T20" i="4" s="1"/>
  <c r="S21" i="4"/>
  <c r="R21" i="4"/>
  <c r="Q21" i="4"/>
  <c r="Q20" i="4" s="1"/>
  <c r="P21" i="4"/>
  <c r="O21" i="4"/>
  <c r="N21" i="4"/>
  <c r="N20" i="4" s="1"/>
  <c r="M21" i="4"/>
  <c r="L21" i="4"/>
  <c r="K21" i="4"/>
  <c r="K20" i="4" s="1"/>
  <c r="J21" i="4"/>
  <c r="J20" i="4" s="1"/>
  <c r="I21" i="4"/>
  <c r="H21" i="4"/>
  <c r="H20" i="4" s="1"/>
  <c r="G21" i="4"/>
  <c r="F21" i="4"/>
  <c r="F20" i="4" s="1"/>
  <c r="E21" i="4"/>
  <c r="D21" i="4"/>
  <c r="C18" i="4"/>
  <c r="C17" i="4"/>
  <c r="D33" i="15" s="1"/>
  <c r="L33" i="15" s="1"/>
  <c r="C16" i="4"/>
  <c r="C15" i="4"/>
  <c r="C33" i="15" s="1"/>
  <c r="K33" i="15" s="1"/>
  <c r="C14" i="4"/>
  <c r="B33" i="15" s="1"/>
  <c r="J33" i="15" s="1"/>
  <c r="W13" i="4"/>
  <c r="V13" i="4"/>
  <c r="U13" i="4"/>
  <c r="T13" i="4"/>
  <c r="S13" i="4"/>
  <c r="S36" i="4" s="1"/>
  <c r="R13" i="4"/>
  <c r="Q13" i="4"/>
  <c r="Q36" i="4" s="1"/>
  <c r="P13" i="4"/>
  <c r="P36" i="4" s="1"/>
  <c r="O13" i="4"/>
  <c r="O36" i="4" s="1"/>
  <c r="N13" i="4"/>
  <c r="N36" i="4" s="1"/>
  <c r="M13" i="4"/>
  <c r="M36" i="4" s="1"/>
  <c r="L13" i="4"/>
  <c r="K13" i="4"/>
  <c r="K36" i="4"/>
  <c r="J13" i="4"/>
  <c r="I13" i="4"/>
  <c r="H13" i="4"/>
  <c r="G13" i="4"/>
  <c r="G36" i="4" s="1"/>
  <c r="F13" i="4"/>
  <c r="F36" i="4" s="1"/>
  <c r="E13" i="4"/>
  <c r="D13" i="4"/>
  <c r="V12" i="4"/>
  <c r="V35" i="4" s="1"/>
  <c r="T12" i="4"/>
  <c r="S12" i="4"/>
  <c r="S35" i="4" s="1"/>
  <c r="R12" i="4"/>
  <c r="Q12" i="4"/>
  <c r="Q35" i="4" s="1"/>
  <c r="P12" i="4"/>
  <c r="O12" i="4"/>
  <c r="O35" i="4" s="1"/>
  <c r="M12" i="4"/>
  <c r="L12" i="4"/>
  <c r="K12" i="4"/>
  <c r="K35" i="4" s="1"/>
  <c r="J12" i="4"/>
  <c r="J35" i="4" s="1"/>
  <c r="I12" i="4"/>
  <c r="I35" i="4" s="1"/>
  <c r="H12" i="4"/>
  <c r="F12" i="4"/>
  <c r="E12" i="4"/>
  <c r="D12" i="4"/>
  <c r="C11" i="4"/>
  <c r="W10" i="4"/>
  <c r="W33" i="4" s="1"/>
  <c r="V10" i="4"/>
  <c r="U10" i="4"/>
  <c r="T10" i="4"/>
  <c r="S10" i="4"/>
  <c r="S33" i="4" s="1"/>
  <c r="R10" i="4"/>
  <c r="R33" i="4" s="1"/>
  <c r="Q10" i="4"/>
  <c r="Q33" i="4" s="1"/>
  <c r="P10" i="4"/>
  <c r="P33" i="4" s="1"/>
  <c r="O10" i="4"/>
  <c r="O33" i="4" s="1"/>
  <c r="N10" i="4"/>
  <c r="N33" i="4" s="1"/>
  <c r="M10" i="4"/>
  <c r="L10" i="4"/>
  <c r="L33" i="4" s="1"/>
  <c r="K10" i="4"/>
  <c r="J10" i="4"/>
  <c r="I10" i="4"/>
  <c r="I33" i="4" s="1"/>
  <c r="H10" i="4"/>
  <c r="H33" i="4" s="1"/>
  <c r="G10" i="4"/>
  <c r="F10" i="4"/>
  <c r="E10" i="4"/>
  <c r="D10" i="4"/>
  <c r="W9" i="4"/>
  <c r="V9" i="4"/>
  <c r="U9" i="4"/>
  <c r="T9" i="4"/>
  <c r="T32" i="4" s="1"/>
  <c r="S9" i="4"/>
  <c r="S32" i="4"/>
  <c r="R9" i="4"/>
  <c r="R8" i="4" s="1"/>
  <c r="Q9" i="4"/>
  <c r="P9" i="4"/>
  <c r="O9" i="4"/>
  <c r="O32" i="4" s="1"/>
  <c r="N9" i="4"/>
  <c r="M9" i="4"/>
  <c r="L9" i="4"/>
  <c r="K9" i="4"/>
  <c r="K32" i="4" s="1"/>
  <c r="J9" i="4"/>
  <c r="I9" i="4"/>
  <c r="H9" i="4"/>
  <c r="H32" i="4" s="1"/>
  <c r="G9" i="4"/>
  <c r="G32" i="4" s="1"/>
  <c r="F9" i="4"/>
  <c r="F32" i="4"/>
  <c r="E9" i="4"/>
  <c r="D9" i="4"/>
  <c r="D32" i="4" s="1"/>
  <c r="W8" i="4"/>
  <c r="T8" i="4"/>
  <c r="G8" i="4"/>
  <c r="H88" i="5"/>
  <c r="L20" i="4"/>
  <c r="P20" i="4"/>
  <c r="R20" i="4"/>
  <c r="G20" i="4"/>
  <c r="O20" i="4"/>
  <c r="S20" i="4"/>
  <c r="W20" i="4"/>
  <c r="D20" i="4"/>
  <c r="K33" i="4"/>
  <c r="F80" i="5"/>
  <c r="F53" i="5"/>
  <c r="F82" i="5"/>
  <c r="H21" i="15"/>
  <c r="V20" i="6"/>
  <c r="D21" i="15"/>
  <c r="I20" i="6"/>
  <c r="D8" i="15"/>
  <c r="H20" i="6"/>
  <c r="I81" i="5" s="1"/>
  <c r="D7" i="15"/>
  <c r="V32" i="6"/>
  <c r="I80" i="5"/>
  <c r="H8" i="15"/>
  <c r="H7" i="15"/>
  <c r="L80" i="5"/>
  <c r="CA80" i="5"/>
  <c r="I32" i="6"/>
  <c r="I43" i="6" s="1"/>
  <c r="BX80" i="5"/>
  <c r="H32" i="6"/>
  <c r="L167" i="5"/>
  <c r="L145" i="5" s="1"/>
  <c r="L144" i="5" s="1"/>
  <c r="L159" i="5"/>
  <c r="I159" i="5"/>
  <c r="I25" i="6"/>
  <c r="I167" i="5"/>
  <c r="H25" i="6"/>
  <c r="O46" i="5"/>
  <c r="L44" i="5"/>
  <c r="I144" i="5"/>
  <c r="I44" i="5"/>
  <c r="I24" i="5" s="1"/>
  <c r="I13" i="6"/>
  <c r="I29" i="5"/>
  <c r="K179" i="5"/>
  <c r="L176" i="5"/>
  <c r="L97" i="5" s="1"/>
  <c r="F40" i="6"/>
  <c r="BW81" i="5"/>
  <c r="O147" i="5"/>
  <c r="O151" i="5"/>
  <c r="U151" i="5"/>
  <c r="Q181" i="5"/>
  <c r="V181" i="5"/>
  <c r="G139" i="5"/>
  <c r="AM74" i="5"/>
  <c r="AJ189" i="5"/>
  <c r="AM73" i="5"/>
  <c r="AJ188" i="5"/>
  <c r="C11" i="6"/>
  <c r="D37" i="6"/>
  <c r="C57" i="6"/>
  <c r="CB95" i="8"/>
  <c r="E31" i="15"/>
  <c r="D59" i="5"/>
  <c r="F39" i="15"/>
  <c r="E41" i="6"/>
  <c r="K6" i="15"/>
  <c r="E28" i="6"/>
  <c r="E27" i="6" s="1"/>
  <c r="J4" i="15"/>
  <c r="G43" i="6"/>
  <c r="M15" i="15"/>
  <c r="R15" i="15" s="1"/>
  <c r="K7" i="15"/>
  <c r="K41" i="6"/>
  <c r="M24" i="15"/>
  <c r="R24" i="15" s="1"/>
  <c r="M20" i="15"/>
  <c r="R20" i="15" s="1"/>
  <c r="U24" i="15"/>
  <c r="AB24" i="15" s="1"/>
  <c r="L5" i="15"/>
  <c r="Z5" i="15" s="1"/>
  <c r="J5" i="15"/>
  <c r="U22" i="15"/>
  <c r="AB22" i="15" s="1"/>
  <c r="H81" i="5"/>
  <c r="G24" i="6"/>
  <c r="G23" i="6" s="1"/>
  <c r="K9" i="15"/>
  <c r="C39" i="15"/>
  <c r="M16" i="15"/>
  <c r="R16" i="15" s="1"/>
  <c r="BB47" i="5"/>
  <c r="AY48" i="5"/>
  <c r="C40" i="15"/>
  <c r="I102" i="5"/>
  <c r="C41" i="15"/>
  <c r="C81" i="6"/>
  <c r="D82" i="6" s="1"/>
  <c r="L25" i="15"/>
  <c r="Z25" i="15" s="1"/>
  <c r="BX81" i="5"/>
  <c r="O98" i="5"/>
  <c r="H24" i="6"/>
  <c r="G41" i="6"/>
  <c r="K5" i="15"/>
  <c r="U23" i="15"/>
  <c r="AB23" i="15" s="1"/>
  <c r="L26" i="15"/>
  <c r="Z26" i="15" s="1"/>
  <c r="Y43" i="6"/>
  <c r="G28" i="6"/>
  <c r="G27" i="6" s="1"/>
  <c r="H40" i="6"/>
  <c r="H28" i="6"/>
  <c r="H27" i="6" s="1"/>
  <c r="U37" i="5"/>
  <c r="O141" i="5"/>
  <c r="O140" i="5" s="1"/>
  <c r="J6" i="15"/>
  <c r="O176" i="5"/>
  <c r="P111" i="5"/>
  <c r="M64" i="5"/>
  <c r="CE112" i="5"/>
  <c r="C55" i="6"/>
  <c r="C39" i="6"/>
  <c r="O146" i="5"/>
  <c r="O130" i="5"/>
  <c r="R153" i="5"/>
  <c r="O172" i="5"/>
  <c r="U20" i="5"/>
  <c r="U32" i="5"/>
  <c r="U16" i="5"/>
  <c r="U17" i="5" s="1"/>
  <c r="R44" i="5"/>
  <c r="L29" i="5"/>
  <c r="U41" i="5"/>
  <c r="X41" i="5" s="1"/>
  <c r="AA41" i="5" s="1"/>
  <c r="AD41" i="5" s="1"/>
  <c r="AG41" i="5" s="1"/>
  <c r="AJ41" i="5" s="1"/>
  <c r="U19" i="5"/>
  <c r="U35" i="5"/>
  <c r="X35" i="5" s="1"/>
  <c r="AA35" i="5" s="1"/>
  <c r="AD35" i="5" s="1"/>
  <c r="AG35" i="5" s="1"/>
  <c r="AJ35" i="5" s="1"/>
  <c r="U36" i="5"/>
  <c r="X36" i="5" s="1"/>
  <c r="AA36" i="5" s="1"/>
  <c r="AD36" i="5" s="1"/>
  <c r="AG36" i="5" s="1"/>
  <c r="AJ36" i="5" s="1"/>
  <c r="U149" i="5"/>
  <c r="U40" i="5"/>
  <c r="X40" i="5" s="1"/>
  <c r="AA40" i="5" s="1"/>
  <c r="AD40" i="5" s="1"/>
  <c r="AG40" i="5" s="1"/>
  <c r="AJ40" i="5" s="1"/>
  <c r="U18" i="5"/>
  <c r="X18" i="5" s="1"/>
  <c r="O14" i="5"/>
  <c r="O13" i="5" s="1"/>
  <c r="Z185" i="5"/>
  <c r="U26" i="15"/>
  <c r="AB26" i="15" s="1"/>
  <c r="L21" i="15"/>
  <c r="Z21" i="15" s="1"/>
  <c r="X43" i="6"/>
  <c r="DL98" i="8"/>
  <c r="K22" i="15"/>
  <c r="M41" i="6"/>
  <c r="K25" i="15"/>
  <c r="Z41" i="6"/>
  <c r="K23" i="15"/>
  <c r="K11" i="15"/>
  <c r="T41" i="6"/>
  <c r="K14" i="15"/>
  <c r="BY92" i="8"/>
  <c r="BX92" i="8" s="1"/>
  <c r="BX125" i="8" s="1"/>
  <c r="H125" i="8" s="1"/>
  <c r="V41" i="6"/>
  <c r="L98" i="8"/>
  <c r="DO98" i="8"/>
  <c r="BK98" i="8"/>
  <c r="DX98" i="8"/>
  <c r="D55" i="5"/>
  <c r="M71" i="8"/>
  <c r="V17" i="6"/>
  <c r="N41" i="6"/>
  <c r="K26" i="15"/>
  <c r="K19" i="15"/>
  <c r="K15" i="15"/>
  <c r="K12" i="15"/>
  <c r="F52" i="5"/>
  <c r="U34" i="5"/>
  <c r="X34" i="5" s="1"/>
  <c r="AA34" i="5" s="1"/>
  <c r="AD34" i="5" s="1"/>
  <c r="AG34" i="5" s="1"/>
  <c r="AJ34" i="5" s="1"/>
  <c r="AM34" i="5" s="1"/>
  <c r="O99" i="5"/>
  <c r="U57" i="5"/>
  <c r="X57" i="5" s="1"/>
  <c r="AA57" i="5" s="1"/>
  <c r="AD57" i="5" s="1"/>
  <c r="AG57" i="5" s="1"/>
  <c r="AJ57" i="5" s="1"/>
  <c r="L99" i="5"/>
  <c r="E49" i="5"/>
  <c r="U43" i="5"/>
  <c r="M179" i="5"/>
  <c r="V62" i="5"/>
  <c r="W63" i="5"/>
  <c r="H19" i="6"/>
  <c r="V7" i="15"/>
  <c r="U7" i="15" s="1"/>
  <c r="Q111" i="5"/>
  <c r="Q41" i="6"/>
  <c r="J8" i="15"/>
  <c r="J179" i="5"/>
  <c r="X19" i="6"/>
  <c r="X42" i="6" s="1"/>
  <c r="K64" i="5"/>
  <c r="R181" i="5"/>
  <c r="Q180" i="5"/>
  <c r="K17" i="15"/>
  <c r="N95" i="8"/>
  <c r="K10" i="15"/>
  <c r="U46" i="5"/>
  <c r="X46" i="5" s="1"/>
  <c r="U161" i="5"/>
  <c r="R159" i="5"/>
  <c r="O44" i="5"/>
  <c r="X138" i="5"/>
  <c r="AA138" i="5" s="1"/>
  <c r="AD138" i="5" s="1"/>
  <c r="U150" i="5"/>
  <c r="U136" i="5"/>
  <c r="U148" i="5"/>
  <c r="X148" i="5" s="1"/>
  <c r="AA148" i="5" s="1"/>
  <c r="U155" i="5"/>
  <c r="U156" i="5"/>
  <c r="U172" i="5"/>
  <c r="U154" i="5"/>
  <c r="X154" i="5" s="1"/>
  <c r="U130" i="5"/>
  <c r="U134" i="5"/>
  <c r="X23" i="5"/>
  <c r="AA23" i="5" s="1"/>
  <c r="AD23" i="5" s="1"/>
  <c r="AG23" i="5" s="1"/>
  <c r="AJ23" i="5" s="1"/>
  <c r="AM23" i="5" s="1"/>
  <c r="AP23" i="5" s="1"/>
  <c r="AS23" i="5" s="1"/>
  <c r="U158" i="5"/>
  <c r="CC110" i="5"/>
  <c r="N179" i="5"/>
  <c r="L191" i="5"/>
  <c r="U146" i="5"/>
  <c r="U147" i="5"/>
  <c r="U152" i="5"/>
  <c r="X152" i="5" s="1"/>
  <c r="AA152" i="5" s="1"/>
  <c r="U21" i="5"/>
  <c r="N64" i="5"/>
  <c r="S112" i="5"/>
  <c r="S111" i="5"/>
  <c r="R111" i="5" s="1"/>
  <c r="S60" i="5"/>
  <c r="R140" i="5"/>
  <c r="O181" i="5"/>
  <c r="O25" i="5"/>
  <c r="N80" i="8"/>
  <c r="L80" i="8" s="1"/>
  <c r="K128" i="8"/>
  <c r="M76" i="8"/>
  <c r="CD79" i="8"/>
  <c r="CB79" i="8" s="1"/>
  <c r="M91" i="8"/>
  <c r="N94" i="8"/>
  <c r="L94" i="8" s="1"/>
  <c r="M92" i="8"/>
  <c r="N96" i="8"/>
  <c r="P96" i="8" s="1"/>
  <c r="CI95" i="8"/>
  <c r="AA11" i="15"/>
  <c r="AA28" i="15"/>
  <c r="X16" i="5"/>
  <c r="X17" i="5" s="1"/>
  <c r="AP74" i="5"/>
  <c r="AM189" i="5"/>
  <c r="AP73" i="5"/>
  <c r="AS73" i="5" s="1"/>
  <c r="AM188" i="5"/>
  <c r="AA28" i="5"/>
  <c r="AD28" i="5" s="1"/>
  <c r="AG28" i="5" s="1"/>
  <c r="AJ28" i="5" s="1"/>
  <c r="AA22" i="5"/>
  <c r="AF185" i="5"/>
  <c r="X37" i="5"/>
  <c r="AA37" i="5" s="1"/>
  <c r="AD37" i="5" s="1"/>
  <c r="AG37" i="5" s="1"/>
  <c r="AJ37" i="5" s="1"/>
  <c r="AM37" i="5" s="1"/>
  <c r="O5" i="15"/>
  <c r="G89" i="5" s="1"/>
  <c r="G90" i="5" s="1"/>
  <c r="X20" i="5"/>
  <c r="AA20" i="5" s="1"/>
  <c r="AD20" i="5" s="1"/>
  <c r="X19" i="5"/>
  <c r="AA19" i="5" s="1"/>
  <c r="AD19" i="5" s="1"/>
  <c r="R129" i="5"/>
  <c r="R128" i="5" s="1"/>
  <c r="X150" i="5"/>
  <c r="X32" i="5"/>
  <c r="AA32" i="5" s="1"/>
  <c r="AD32" i="5" s="1"/>
  <c r="AA33" i="5"/>
  <c r="AD33" i="5" s="1"/>
  <c r="AG33" i="5" s="1"/>
  <c r="AJ33" i="5" s="1"/>
  <c r="X31" i="5"/>
  <c r="AA31" i="5" s="1"/>
  <c r="AD31" i="5" s="1"/>
  <c r="X135" i="5"/>
  <c r="AI70" i="5"/>
  <c r="AI185" i="5" s="1"/>
  <c r="D12" i="15"/>
  <c r="H13" i="6"/>
  <c r="H42" i="6"/>
  <c r="V61" i="5"/>
  <c r="X13" i="6"/>
  <c r="X36" i="6" s="1"/>
  <c r="X43" i="5"/>
  <c r="X42" i="5" s="1"/>
  <c r="U42" i="5"/>
  <c r="AB7" i="15"/>
  <c r="R98" i="5"/>
  <c r="R99" i="5"/>
  <c r="CF111" i="5"/>
  <c r="O8" i="15"/>
  <c r="L89" i="5" s="1"/>
  <c r="O180" i="5"/>
  <c r="X134" i="5"/>
  <c r="X156" i="5"/>
  <c r="X136" i="5"/>
  <c r="AA136" i="5" s="1"/>
  <c r="AD136" i="5" s="1"/>
  <c r="AG136" i="5" s="1"/>
  <c r="AJ136" i="5" s="1"/>
  <c r="V66" i="5"/>
  <c r="V112" i="5" s="1"/>
  <c r="T112" i="5"/>
  <c r="T116" i="5" s="1"/>
  <c r="U39" i="5"/>
  <c r="X130" i="5"/>
  <c r="X155" i="5"/>
  <c r="U15" i="5"/>
  <c r="R14" i="5"/>
  <c r="R13" i="5" s="1"/>
  <c r="U153" i="5"/>
  <c r="X149" i="5"/>
  <c r="V65" i="5"/>
  <c r="T111" i="5"/>
  <c r="T60" i="5"/>
  <c r="R110" i="5" s="1"/>
  <c r="R114" i="5" s="1"/>
  <c r="R65" i="5"/>
  <c r="R66" i="5"/>
  <c r="R102" i="5" s="1"/>
  <c r="X147" i="5"/>
  <c r="AA147" i="5" s="1"/>
  <c r="X146" i="5"/>
  <c r="AA146" i="5" s="1"/>
  <c r="X158" i="5"/>
  <c r="AA158" i="5" s="1"/>
  <c r="U157" i="5"/>
  <c r="X151" i="5"/>
  <c r="AA151" i="5" s="1"/>
  <c r="U159" i="5"/>
  <c r="X161" i="5"/>
  <c r="U26" i="5"/>
  <c r="L81" i="8"/>
  <c r="P94" i="8"/>
  <c r="Q94" i="8" s="1"/>
  <c r="S94" i="8" s="1"/>
  <c r="CF79" i="8"/>
  <c r="L96" i="8"/>
  <c r="M93" i="8"/>
  <c r="M98" i="8" s="1"/>
  <c r="M97" i="8"/>
  <c r="N91" i="8"/>
  <c r="H17" i="15"/>
  <c r="H20" i="15"/>
  <c r="H19" i="15"/>
  <c r="S32" i="6"/>
  <c r="C4" i="16"/>
  <c r="T32" i="6"/>
  <c r="R32" i="6"/>
  <c r="D10" i="15"/>
  <c r="K20" i="6"/>
  <c r="AD22" i="5"/>
  <c r="AG22" i="5" s="1"/>
  <c r="AJ22" i="5" s="1"/>
  <c r="AJ187" i="5"/>
  <c r="U131" i="5"/>
  <c r="AA135" i="5"/>
  <c r="M20" i="6"/>
  <c r="U32" i="6"/>
  <c r="H18" i="15"/>
  <c r="D13" i="15"/>
  <c r="D11" i="15"/>
  <c r="H13" i="15"/>
  <c r="H10" i="15"/>
  <c r="H12" i="15"/>
  <c r="J32" i="6"/>
  <c r="AA155" i="5"/>
  <c r="AD155" i="5" s="1"/>
  <c r="AG155" i="5" s="1"/>
  <c r="AJ155" i="5" s="1"/>
  <c r="S175" i="5"/>
  <c r="L19" i="6"/>
  <c r="AA43" i="5"/>
  <c r="AA42" i="5" s="1"/>
  <c r="M32" i="6"/>
  <c r="AA149" i="5"/>
  <c r="AA154" i="5"/>
  <c r="X157" i="5"/>
  <c r="W66" i="5"/>
  <c r="Y66" i="5" s="1"/>
  <c r="Y112" i="5" s="1"/>
  <c r="AA150" i="5"/>
  <c r="AA156" i="5"/>
  <c r="AA161" i="5"/>
  <c r="X159" i="5"/>
  <c r="X44" i="5"/>
  <c r="AA46" i="5"/>
  <c r="AA44" i="5" s="1"/>
  <c r="AA134" i="5"/>
  <c r="X15" i="5"/>
  <c r="U25" i="5"/>
  <c r="N97" i="8"/>
  <c r="AV48" i="5"/>
  <c r="AD48" i="5"/>
  <c r="K32" i="6"/>
  <c r="D15" i="15"/>
  <c r="P20" i="6"/>
  <c r="D19" i="15"/>
  <c r="L19" i="15" s="1"/>
  <c r="AS48" i="5"/>
  <c r="B19" i="15" s="1"/>
  <c r="T20" i="6"/>
  <c r="D14" i="15"/>
  <c r="O20" i="6"/>
  <c r="N32" i="6"/>
  <c r="D9" i="15"/>
  <c r="L9" i="15" s="1"/>
  <c r="Z9" i="15" s="1"/>
  <c r="J20" i="6"/>
  <c r="J43" i="6" s="1"/>
  <c r="V19" i="15"/>
  <c r="T19" i="6"/>
  <c r="D17" i="15"/>
  <c r="R20" i="6"/>
  <c r="L32" i="6"/>
  <c r="H11" i="15"/>
  <c r="L11" i="15" s="1"/>
  <c r="Z11" i="15" s="1"/>
  <c r="D18" i="15"/>
  <c r="L18" i="15" s="1"/>
  <c r="Z18" i="15" s="1"/>
  <c r="S20" i="6"/>
  <c r="D20" i="15"/>
  <c r="U20" i="6"/>
  <c r="U43" i="6" s="1"/>
  <c r="H14" i="15"/>
  <c r="L14" i="15" s="1"/>
  <c r="Z14" i="15" s="1"/>
  <c r="O32" i="6"/>
  <c r="O43" i="6" s="1"/>
  <c r="H9" i="15"/>
  <c r="U19" i="6"/>
  <c r="U13" i="6" s="1"/>
  <c r="AJ135" i="5"/>
  <c r="AG31" i="5"/>
  <c r="AJ31" i="5" s="1"/>
  <c r="AM72" i="5"/>
  <c r="AM41" i="5" s="1"/>
  <c r="AJ20" i="5"/>
  <c r="L20" i="6"/>
  <c r="L43" i="6" s="1"/>
  <c r="N20" i="6"/>
  <c r="U31" i="6"/>
  <c r="U25" i="6" s="1"/>
  <c r="W20" i="15"/>
  <c r="V180" i="5"/>
  <c r="T115" i="5"/>
  <c r="R118" i="5" s="1"/>
  <c r="AF10" i="15" s="1"/>
  <c r="T175" i="5"/>
  <c r="CI110" i="5" s="1"/>
  <c r="U52" i="5"/>
  <c r="U30" i="5" s="1"/>
  <c r="U29" i="5" s="1"/>
  <c r="R180" i="5"/>
  <c r="W10" i="15"/>
  <c r="S115" i="5"/>
  <c r="AA15" i="5"/>
  <c r="U48" i="5"/>
  <c r="U82" i="5" s="1"/>
  <c r="V11" i="15"/>
  <c r="V20" i="15"/>
  <c r="O19" i="6"/>
  <c r="O13" i="6" s="1"/>
  <c r="V14" i="15"/>
  <c r="O167" i="5"/>
  <c r="O145" i="5" s="1"/>
  <c r="T31" i="6"/>
  <c r="T25" i="6" s="1"/>
  <c r="W19" i="15"/>
  <c r="U19" i="15" s="1"/>
  <c r="AB19" i="15" s="1"/>
  <c r="U17" i="6"/>
  <c r="U16" i="6" s="1"/>
  <c r="AV82" i="5"/>
  <c r="T17" i="6"/>
  <c r="CG110" i="5"/>
  <c r="AM33" i="5"/>
  <c r="U20" i="15"/>
  <c r="AB20" i="15" s="1"/>
  <c r="R167" i="5"/>
  <c r="R144" i="5"/>
  <c r="R139" i="5" s="1"/>
  <c r="R127" i="5" s="1"/>
  <c r="P32" i="6"/>
  <c r="H15" i="15"/>
  <c r="R52" i="5"/>
  <c r="R29" i="5"/>
  <c r="W12" i="15"/>
  <c r="T179" i="5"/>
  <c r="R191" i="5"/>
  <c r="Z66" i="5"/>
  <c r="AB66" i="5" s="1"/>
  <c r="AD15" i="5"/>
  <c r="AG15" i="5" s="1"/>
  <c r="T94" i="8"/>
  <c r="R163" i="5"/>
  <c r="K31" i="6"/>
  <c r="K25" i="6" s="1"/>
  <c r="J31" i="6"/>
  <c r="J25" i="6" s="1"/>
  <c r="W9" i="15"/>
  <c r="O163" i="5"/>
  <c r="U163" i="5"/>
  <c r="Q19" i="6"/>
  <c r="Q13" i="6" s="1"/>
  <c r="V16" i="15"/>
  <c r="Q31" i="6"/>
  <c r="Q25" i="6" s="1"/>
  <c r="R48" i="5"/>
  <c r="B10" i="15" s="1"/>
  <c r="V10" i="15"/>
  <c r="U10" i="15" s="1"/>
  <c r="AB10" i="15" s="1"/>
  <c r="K19" i="6"/>
  <c r="K13" i="6" s="1"/>
  <c r="W16" i="15"/>
  <c r="U16" i="15" s="1"/>
  <c r="AB16" i="15" s="1"/>
  <c r="W34" i="15"/>
  <c r="O52" i="5"/>
  <c r="O30" i="5" s="1"/>
  <c r="O29" i="5" s="1"/>
  <c r="O48" i="5"/>
  <c r="V34" i="15"/>
  <c r="C52" i="15"/>
  <c r="K29" i="6"/>
  <c r="CG83" i="5" s="1"/>
  <c r="M31" i="6"/>
  <c r="M25" i="6" s="1"/>
  <c r="W11" i="15"/>
  <c r="U11" i="15" s="1"/>
  <c r="AB11" i="15" s="1"/>
  <c r="O31" i="6"/>
  <c r="O25" i="6" s="1"/>
  <c r="L31" i="6"/>
  <c r="L25" i="6" s="1"/>
  <c r="W14" i="15"/>
  <c r="S31" i="6"/>
  <c r="S25" i="6" s="1"/>
  <c r="W18" i="15"/>
  <c r="J17" i="6"/>
  <c r="O83" i="5" s="1"/>
  <c r="P31" i="6"/>
  <c r="W15" i="15"/>
  <c r="J29" i="6"/>
  <c r="CD81" i="5" s="1"/>
  <c r="J19" i="6"/>
  <c r="J13" i="6" s="1"/>
  <c r="AA52" i="5"/>
  <c r="AA30" i="5" s="1"/>
  <c r="AA48" i="5"/>
  <c r="N17" i="6" s="1"/>
  <c r="AA83" i="5" s="1"/>
  <c r="K17" i="6"/>
  <c r="K40" i="6" s="1"/>
  <c r="V9" i="15"/>
  <c r="U34" i="15"/>
  <c r="AJ15" i="5"/>
  <c r="AM15" i="5" s="1"/>
  <c r="V13" i="15"/>
  <c r="AG52" i="5"/>
  <c r="AG30" i="5" s="1"/>
  <c r="AG48" i="5"/>
  <c r="AP48" i="5"/>
  <c r="B18" i="15" s="1"/>
  <c r="V18" i="15"/>
  <c r="S19" i="6"/>
  <c r="E171" i="5"/>
  <c r="X52" i="5"/>
  <c r="X30" i="5" s="1"/>
  <c r="X29" i="5" s="1"/>
  <c r="X48" i="5"/>
  <c r="B12" i="15" s="1"/>
  <c r="C45" i="15" s="1"/>
  <c r="E56" i="5"/>
  <c r="CD83" i="5"/>
  <c r="N19" i="6"/>
  <c r="N13" i="6" s="1"/>
  <c r="AA80" i="5"/>
  <c r="AA82" i="5"/>
  <c r="B13" i="15"/>
  <c r="W13" i="15"/>
  <c r="V15" i="15"/>
  <c r="S17" i="6"/>
  <c r="M19" i="6"/>
  <c r="P19" i="6"/>
  <c r="V12" i="15"/>
  <c r="U12" i="15" s="1"/>
  <c r="E165" i="5"/>
  <c r="Q32" i="6"/>
  <c r="H16" i="15"/>
  <c r="H28" i="15" s="1"/>
  <c r="Q20" i="6"/>
  <c r="E50" i="5"/>
  <c r="AC20" i="6" s="1"/>
  <c r="D16" i="15"/>
  <c r="L16" i="15" s="1"/>
  <c r="Z16" i="15" s="1"/>
  <c r="AJ48" i="5"/>
  <c r="AJ82" i="5" s="1"/>
  <c r="X82" i="5"/>
  <c r="M17" i="6"/>
  <c r="M12" i="6" s="1"/>
  <c r="N31" i="6"/>
  <c r="N25" i="6" s="1"/>
  <c r="Q17" i="6"/>
  <c r="AJ83" i="5" s="1"/>
  <c r="AM48" i="5"/>
  <c r="E51" i="5"/>
  <c r="D51" i="5" s="1"/>
  <c r="V17" i="15"/>
  <c r="R19" i="6"/>
  <c r="D50" i="5"/>
  <c r="D30" i="15"/>
  <c r="P13" i="6"/>
  <c r="P42" i="6"/>
  <c r="E166" i="5"/>
  <c r="W17" i="15"/>
  <c r="R31" i="6"/>
  <c r="R25" i="6" s="1"/>
  <c r="H30" i="15"/>
  <c r="EI50" i="5"/>
  <c r="AC32" i="6"/>
  <c r="X83" i="5"/>
  <c r="EI51" i="5"/>
  <c r="AC31" i="6"/>
  <c r="L30" i="15"/>
  <c r="R17" i="6"/>
  <c r="AM81" i="5" s="1"/>
  <c r="AM80" i="5"/>
  <c r="AM82" i="5"/>
  <c r="B17" i="15"/>
  <c r="C50" i="15" s="1"/>
  <c r="AB18" i="6"/>
  <c r="AB41" i="6" s="1"/>
  <c r="C27" i="15"/>
  <c r="K27" i="15" s="1"/>
  <c r="BQ53" i="5"/>
  <c r="AP80" i="5"/>
  <c r="AP82" i="5"/>
  <c r="S18" i="6"/>
  <c r="C18" i="15"/>
  <c r="E54" i="5"/>
  <c r="AC18" i="6" s="1"/>
  <c r="AP53" i="5"/>
  <c r="F11" i="15" l="1"/>
  <c r="CJ80" i="5"/>
  <c r="L29" i="6"/>
  <c r="CJ83" i="5" s="1"/>
  <c r="AV73" i="5"/>
  <c r="AS188" i="5"/>
  <c r="R82" i="5"/>
  <c r="CD82" i="5"/>
  <c r="F9" i="15"/>
  <c r="F42" i="15" s="1"/>
  <c r="CD80" i="5"/>
  <c r="F10" i="15"/>
  <c r="F43" i="15" s="1"/>
  <c r="CG80" i="5"/>
  <c r="CG82" i="5"/>
  <c r="AG87" i="8"/>
  <c r="AS87" i="8"/>
  <c r="BQ87" i="8"/>
  <c r="Q43" i="6"/>
  <c r="W30" i="15"/>
  <c r="R80" i="5"/>
  <c r="BK87" i="8"/>
  <c r="BH87" i="8"/>
  <c r="X80" i="5"/>
  <c r="CD96" i="8"/>
  <c r="CF96" i="8" s="1"/>
  <c r="CG96" i="8" s="1"/>
  <c r="CI96" i="8" s="1"/>
  <c r="CJ96" i="8" s="1"/>
  <c r="CC91" i="8"/>
  <c r="CD91" i="8" s="1"/>
  <c r="CC92" i="8"/>
  <c r="AM22" i="5"/>
  <c r="AC43" i="6"/>
  <c r="AM40" i="5"/>
  <c r="AM35" i="5"/>
  <c r="T11" i="15"/>
  <c r="U88" i="5" s="1"/>
  <c r="G24" i="5"/>
  <c r="H24" i="5"/>
  <c r="L27" i="8"/>
  <c r="L13" i="8" s="1"/>
  <c r="C23" i="6"/>
  <c r="O38" i="5"/>
  <c r="F37" i="15"/>
  <c r="I191" i="5"/>
  <c r="CA111" i="5"/>
  <c r="R24" i="5"/>
  <c r="X27" i="5"/>
  <c r="AA27" i="5" s="1"/>
  <c r="AD27" i="5" s="1"/>
  <c r="AG27" i="5" s="1"/>
  <c r="AJ27" i="5" s="1"/>
  <c r="AM27" i="5" s="1"/>
  <c r="U18" i="15"/>
  <c r="AB18" i="15" s="1"/>
  <c r="W112" i="5"/>
  <c r="AM31" i="5"/>
  <c r="K43" i="6"/>
  <c r="AP188" i="5"/>
  <c r="N77" i="8"/>
  <c r="I139" i="5"/>
  <c r="I127" i="5" s="1"/>
  <c r="L8" i="15"/>
  <c r="Z8" i="15" s="1"/>
  <c r="C13" i="4"/>
  <c r="L8" i="4"/>
  <c r="L31" i="4" s="1"/>
  <c r="L32" i="4"/>
  <c r="T33" i="4"/>
  <c r="G12" i="4"/>
  <c r="G35" i="4" s="1"/>
  <c r="N12" i="4"/>
  <c r="N35" i="4" s="1"/>
  <c r="BT92" i="8"/>
  <c r="BT125" i="8" s="1"/>
  <c r="D125" i="8" s="1"/>
  <c r="U27" i="8"/>
  <c r="CM63" i="8"/>
  <c r="CB63" i="8"/>
  <c r="CB78" i="8" s="1"/>
  <c r="CN66" i="8"/>
  <c r="L181" i="5"/>
  <c r="L102" i="5" s="1"/>
  <c r="L106" i="5" s="1"/>
  <c r="Z112" i="5"/>
  <c r="O24" i="5"/>
  <c r="O12" i="5" s="1"/>
  <c r="L15" i="15"/>
  <c r="Z15" i="15" s="1"/>
  <c r="L13" i="15"/>
  <c r="Z13" i="15" s="1"/>
  <c r="AL70" i="5"/>
  <c r="AL185" i="5" s="1"/>
  <c r="AM28" i="5"/>
  <c r="AG138" i="5"/>
  <c r="AJ138" i="5" s="1"/>
  <c r="AM138" i="5" s="1"/>
  <c r="AP138" i="5" s="1"/>
  <c r="BY125" i="8"/>
  <c r="I125" i="8" s="1"/>
  <c r="R31" i="4"/>
  <c r="W32" i="4"/>
  <c r="G33" i="4"/>
  <c r="K8" i="4"/>
  <c r="K31" i="4" s="1"/>
  <c r="E36" i="4"/>
  <c r="I36" i="4"/>
  <c r="R32" i="4"/>
  <c r="CN63" i="8"/>
  <c r="CN78" i="8" s="1"/>
  <c r="X27" i="8"/>
  <c r="AA27" i="8" s="1"/>
  <c r="AD27" i="8" s="1"/>
  <c r="AG27" i="8" s="1"/>
  <c r="AJ27" i="8" s="1"/>
  <c r="AM27" i="8" s="1"/>
  <c r="AP27" i="8" s="1"/>
  <c r="AS27" i="8" s="1"/>
  <c r="AV27" i="8" s="1"/>
  <c r="AY27" i="8" s="1"/>
  <c r="BB27" i="8" s="1"/>
  <c r="BE27" i="8" s="1"/>
  <c r="BH27" i="8" s="1"/>
  <c r="BK27" i="8" s="1"/>
  <c r="BN27" i="8" s="1"/>
  <c r="BQ27" i="8" s="1"/>
  <c r="CN65" i="8"/>
  <c r="CB110" i="5"/>
  <c r="V42" i="6"/>
  <c r="CG111" i="5"/>
  <c r="R115" i="5" s="1"/>
  <c r="AM20" i="5"/>
  <c r="P80" i="8"/>
  <c r="Q80" i="8" s="1"/>
  <c r="X153" i="5"/>
  <c r="X14" i="5"/>
  <c r="T31" i="4"/>
  <c r="F77" i="8"/>
  <c r="F113" i="8" s="1"/>
  <c r="BY116" i="8"/>
  <c r="I116" i="8" s="1"/>
  <c r="BV77" i="8"/>
  <c r="BV116" i="8" s="1"/>
  <c r="F116" i="8" s="1"/>
  <c r="J7" i="15"/>
  <c r="AJ52" i="5"/>
  <c r="AJ30" i="5" s="1"/>
  <c r="K24" i="15"/>
  <c r="K21" i="15"/>
  <c r="E164" i="5"/>
  <c r="EI49" i="5" s="1"/>
  <c r="CH96" i="8"/>
  <c r="CL96" i="8"/>
  <c r="CM96" i="8" s="1"/>
  <c r="O58" i="5"/>
  <c r="O60" i="5" s="1"/>
  <c r="AA157" i="5"/>
  <c r="AD158" i="5"/>
  <c r="CJ95" i="8"/>
  <c r="CL95" i="8" s="1"/>
  <c r="CM95" i="8" s="1"/>
  <c r="U140" i="5"/>
  <c r="U9" i="15"/>
  <c r="AB9" i="15" s="1"/>
  <c r="V28" i="15"/>
  <c r="U14" i="5"/>
  <c r="AA153" i="5"/>
  <c r="AA18" i="5"/>
  <c r="AD18" i="5" s="1"/>
  <c r="AG18" i="5" s="1"/>
  <c r="AJ18" i="5" s="1"/>
  <c r="AM18" i="5" s="1"/>
  <c r="P95" i="8"/>
  <c r="P92" i="8" s="1"/>
  <c r="N92" i="8"/>
  <c r="N122" i="8" s="1"/>
  <c r="L95" i="8"/>
  <c r="D33" i="4"/>
  <c r="D8" i="4"/>
  <c r="D31" i="4" s="1"/>
  <c r="C30" i="15"/>
  <c r="D54" i="5"/>
  <c r="AC41" i="6" s="1"/>
  <c r="AA29" i="5"/>
  <c r="AD149" i="5"/>
  <c r="AG149" i="5" s="1"/>
  <c r="AJ149" i="5" s="1"/>
  <c r="CD93" i="8"/>
  <c r="CD97" i="8"/>
  <c r="T110" i="5"/>
  <c r="T114" i="5" s="1"/>
  <c r="T64" i="5"/>
  <c r="CK112" i="5"/>
  <c r="V116" i="5" s="1"/>
  <c r="W181" i="5"/>
  <c r="T81" i="8"/>
  <c r="V81" i="8" s="1"/>
  <c r="AB112" i="5"/>
  <c r="AC66" i="5"/>
  <c r="CG79" i="8"/>
  <c r="O6" i="15"/>
  <c r="H89" i="5" s="1"/>
  <c r="H90" i="5" s="1"/>
  <c r="J39" i="15"/>
  <c r="Y177" i="5"/>
  <c r="CG112" i="5"/>
  <c r="S116" i="5"/>
  <c r="X189" i="5"/>
  <c r="X141" i="5" s="1"/>
  <c r="X26" i="5"/>
  <c r="AD150" i="5"/>
  <c r="AG150" i="5" s="1"/>
  <c r="AJ150" i="5" s="1"/>
  <c r="AD135" i="5"/>
  <c r="AD134" i="5"/>
  <c r="AG134" i="5" s="1"/>
  <c r="AJ134" i="5" s="1"/>
  <c r="AD156" i="5"/>
  <c r="AG156" i="5" s="1"/>
  <c r="AJ80" i="5"/>
  <c r="B16" i="15"/>
  <c r="S42" i="6"/>
  <c r="V175" i="5"/>
  <c r="AD146" i="5"/>
  <c r="AG146" i="5" s="1"/>
  <c r="AJ146" i="5" s="1"/>
  <c r="AD154" i="5"/>
  <c r="AD161" i="5"/>
  <c r="AA159" i="5"/>
  <c r="R12" i="5"/>
  <c r="X39" i="5"/>
  <c r="U38" i="5"/>
  <c r="D28" i="15"/>
  <c r="O7" i="15"/>
  <c r="I89" i="5" s="1"/>
  <c r="I90" i="5" s="1"/>
  <c r="J40" i="15"/>
  <c r="CK111" i="5"/>
  <c r="W180" i="5"/>
  <c r="AD82" i="5"/>
  <c r="AD80" i="5"/>
  <c r="CE96" i="8"/>
  <c r="H52" i="6"/>
  <c r="AK7" i="15" s="1"/>
  <c r="H57" i="6"/>
  <c r="CF112" i="5"/>
  <c r="CD112" i="5"/>
  <c r="G31" i="4"/>
  <c r="H8" i="4"/>
  <c r="H31" i="4" s="1"/>
  <c r="U14" i="8"/>
  <c r="U13" i="8" s="1"/>
  <c r="X21" i="8"/>
  <c r="I128" i="8"/>
  <c r="L79" i="8"/>
  <c r="P79" i="8"/>
  <c r="CC81" i="8"/>
  <c r="BZ77" i="8"/>
  <c r="BE98" i="8"/>
  <c r="BH98" i="8"/>
  <c r="AB42" i="6"/>
  <c r="AB13" i="6"/>
  <c r="AB36" i="6" s="1"/>
  <c r="I31" i="15"/>
  <c r="D48" i="6"/>
  <c r="M31" i="15" s="1"/>
  <c r="I28" i="15"/>
  <c r="K16" i="15"/>
  <c r="G28" i="15"/>
  <c r="E168" i="5"/>
  <c r="G5" i="16"/>
  <c r="C28" i="15"/>
  <c r="CJ82" i="5"/>
  <c r="O17" i="6"/>
  <c r="AD81" i="5" s="1"/>
  <c r="AD43" i="5"/>
  <c r="X131" i="5"/>
  <c r="AP72" i="5"/>
  <c r="AP15" i="5" s="1"/>
  <c r="AM187" i="5"/>
  <c r="AM135" i="5" s="1"/>
  <c r="L17" i="15"/>
  <c r="Z17" i="15" s="1"/>
  <c r="O81" i="8"/>
  <c r="V111" i="5"/>
  <c r="V115" i="5" s="1"/>
  <c r="W65" i="5"/>
  <c r="V60" i="5"/>
  <c r="M77" i="8"/>
  <c r="L77" i="8" s="1"/>
  <c r="L113" i="8" s="1"/>
  <c r="L114" i="8" s="1"/>
  <c r="AV23" i="5"/>
  <c r="D49" i="5"/>
  <c r="AY81" i="5"/>
  <c r="V12" i="6"/>
  <c r="I77" i="8"/>
  <c r="AY80" i="5"/>
  <c r="AY82" i="5"/>
  <c r="J38" i="15"/>
  <c r="X5" i="15"/>
  <c r="W31" i="4"/>
  <c r="O8" i="4"/>
  <c r="P32" i="4"/>
  <c r="P8" i="4"/>
  <c r="P31" i="4" s="1"/>
  <c r="V32" i="4"/>
  <c r="CQ31" i="8"/>
  <c r="CT31" i="8" s="1"/>
  <c r="CW31" i="8" s="1"/>
  <c r="CZ31" i="8" s="1"/>
  <c r="DC31" i="8" s="1"/>
  <c r="DF31" i="8" s="1"/>
  <c r="DI31" i="8" s="1"/>
  <c r="DL31" i="8" s="1"/>
  <c r="DO31" i="8" s="1"/>
  <c r="DR31" i="8" s="1"/>
  <c r="DU31" i="8" s="1"/>
  <c r="DX31" i="8" s="1"/>
  <c r="EA31" i="8" s="1"/>
  <c r="ED31" i="8" s="1"/>
  <c r="EG31" i="8" s="1"/>
  <c r="CN27" i="8"/>
  <c r="CQ27" i="8" s="1"/>
  <c r="CT27" i="8" s="1"/>
  <c r="CW27" i="8" s="1"/>
  <c r="CZ27" i="8" s="1"/>
  <c r="DC27" i="8" s="1"/>
  <c r="DF27" i="8" s="1"/>
  <c r="DI27" i="8" s="1"/>
  <c r="DL27" i="8" s="1"/>
  <c r="DO27" i="8" s="1"/>
  <c r="DR27" i="8" s="1"/>
  <c r="DU27" i="8" s="1"/>
  <c r="DX27" i="8" s="1"/>
  <c r="EA27" i="8" s="1"/>
  <c r="ED27" i="8" s="1"/>
  <c r="EG27" i="8" s="1"/>
  <c r="M131" i="8"/>
  <c r="M137" i="8" s="1"/>
  <c r="M67" i="8"/>
  <c r="M72" i="8" s="1"/>
  <c r="K119" i="8"/>
  <c r="AJ87" i="8"/>
  <c r="AM87" i="8"/>
  <c r="AV87" i="8"/>
  <c r="AY87" i="8"/>
  <c r="BB87" i="8"/>
  <c r="BE87" i="8"/>
  <c r="CD80" i="8"/>
  <c r="CC76" i="8"/>
  <c r="O98" i="8"/>
  <c r="R98" i="8"/>
  <c r="AA98" i="8"/>
  <c r="AD98" i="8"/>
  <c r="CN98" i="8"/>
  <c r="CQ98" i="8"/>
  <c r="DC98" i="8"/>
  <c r="CZ98" i="8"/>
  <c r="E40" i="6"/>
  <c r="E55" i="6" s="1"/>
  <c r="F83" i="5"/>
  <c r="E12" i="6"/>
  <c r="E11" i="6" s="1"/>
  <c r="BU83" i="5"/>
  <c r="BU81" i="5"/>
  <c r="E24" i="6"/>
  <c r="E23" i="6" s="1"/>
  <c r="AA162" i="5"/>
  <c r="X163" i="5"/>
  <c r="O136" i="5"/>
  <c r="O148" i="5"/>
  <c r="O149" i="5"/>
  <c r="O131" i="5"/>
  <c r="O134" i="5"/>
  <c r="O161" i="5"/>
  <c r="O159" i="5" s="1"/>
  <c r="O154" i="5"/>
  <c r="O152" i="5"/>
  <c r="O155" i="5"/>
  <c r="O150" i="5"/>
  <c r="O144" i="5" s="1"/>
  <c r="P61" i="5"/>
  <c r="O65" i="5"/>
  <c r="O101" i="5" s="1"/>
  <c r="P60" i="5"/>
  <c r="Q66" i="5"/>
  <c r="P112" i="5"/>
  <c r="P116" i="5" s="1"/>
  <c r="O66" i="5"/>
  <c r="O102" i="5" s="1"/>
  <c r="O106" i="5" s="1"/>
  <c r="L115" i="5"/>
  <c r="AD151" i="5"/>
  <c r="AG151" i="5" s="1"/>
  <c r="AJ151" i="5" s="1"/>
  <c r="X6" i="15"/>
  <c r="W36" i="4"/>
  <c r="W12" i="4"/>
  <c r="W35" i="4" s="1"/>
  <c r="E77" i="8"/>
  <c r="E92" i="8"/>
  <c r="P63" i="8"/>
  <c r="O64" i="8"/>
  <c r="O63" i="8" s="1"/>
  <c r="O78" i="8" s="1"/>
  <c r="P62" i="8"/>
  <c r="P131" i="8" s="1"/>
  <c r="AJ98" i="8"/>
  <c r="AM98" i="8"/>
  <c r="G30" i="15"/>
  <c r="AC30" i="6"/>
  <c r="W28" i="15"/>
  <c r="U15" i="15"/>
  <c r="AB15" i="15" s="1"/>
  <c r="EI54" i="5"/>
  <c r="M42" i="6"/>
  <c r="U13" i="15"/>
  <c r="AB13" i="15" s="1"/>
  <c r="K36" i="6"/>
  <c r="B14" i="15"/>
  <c r="L17" i="6"/>
  <c r="U83" i="5" s="1"/>
  <c r="U80" i="5"/>
  <c r="B11" i="15"/>
  <c r="C44" i="15" s="1"/>
  <c r="AD46" i="5"/>
  <c r="AO70" i="5"/>
  <c r="U132" i="5"/>
  <c r="AM36" i="5"/>
  <c r="AP36" i="5" s="1"/>
  <c r="AS80" i="5"/>
  <c r="AS82" i="5"/>
  <c r="B20" i="15"/>
  <c r="C53" i="15" s="1"/>
  <c r="AV80" i="5"/>
  <c r="N93" i="8"/>
  <c r="N98" i="8" s="1"/>
  <c r="CB96" i="8"/>
  <c r="U44" i="5"/>
  <c r="AA130" i="5"/>
  <c r="Q175" i="5"/>
  <c r="S4" i="16"/>
  <c r="AD152" i="5"/>
  <c r="AG152" i="5" s="1"/>
  <c r="AJ152" i="5" s="1"/>
  <c r="AM152" i="5" s="1"/>
  <c r="AD148" i="5"/>
  <c r="AG148" i="5" s="1"/>
  <c r="AJ148" i="5" s="1"/>
  <c r="J41" i="15"/>
  <c r="X8" i="15"/>
  <c r="B21" i="15"/>
  <c r="J77" i="8"/>
  <c r="J113" i="8" s="1"/>
  <c r="BE47" i="5"/>
  <c r="BB48" i="5"/>
  <c r="L7" i="15"/>
  <c r="J32" i="4"/>
  <c r="J8" i="4"/>
  <c r="J31" i="4" s="1"/>
  <c r="M35" i="4"/>
  <c r="T19" i="15"/>
  <c r="AS88" i="5" s="1"/>
  <c r="T22" i="15"/>
  <c r="BB88" i="5" s="1"/>
  <c r="T21" i="15"/>
  <c r="AY88" i="5" s="1"/>
  <c r="G12" i="5"/>
  <c r="G60" i="5" s="1"/>
  <c r="U14" i="15"/>
  <c r="AB14" i="15" s="1"/>
  <c r="AM57" i="5"/>
  <c r="AM52" i="5" s="1"/>
  <c r="AM30" i="5" s="1"/>
  <c r="L20" i="15"/>
  <c r="Z20" i="15" s="1"/>
  <c r="L10" i="15"/>
  <c r="Z10" i="15" s="1"/>
  <c r="AD147" i="5"/>
  <c r="AG147" i="5" s="1"/>
  <c r="AJ147" i="5" s="1"/>
  <c r="Z63" i="5"/>
  <c r="AC63" i="5" s="1"/>
  <c r="AF63" i="5" s="1"/>
  <c r="AI63" i="5" s="1"/>
  <c r="AL63" i="5" s="1"/>
  <c r="AO63" i="5" s="1"/>
  <c r="AR63" i="5" s="1"/>
  <c r="AU63" i="5" s="1"/>
  <c r="AX63" i="5" s="1"/>
  <c r="BA63" i="5" s="1"/>
  <c r="BD63" i="5" s="1"/>
  <c r="BG63" i="5" s="1"/>
  <c r="BJ63" i="5" s="1"/>
  <c r="BM63" i="5" s="1"/>
  <c r="BP63" i="5" s="1"/>
  <c r="BS63" i="5" s="1"/>
  <c r="W61" i="5"/>
  <c r="AD52" i="5"/>
  <c r="AD30" i="5" s="1"/>
  <c r="N32" i="4"/>
  <c r="N8" i="4"/>
  <c r="N31" i="4" s="1"/>
  <c r="S8" i="4"/>
  <c r="S31" i="4" s="1"/>
  <c r="J36" i="4"/>
  <c r="T14" i="15"/>
  <c r="AD88" i="5" s="1"/>
  <c r="O14" i="8"/>
  <c r="O13" i="8" s="1"/>
  <c r="CH27" i="8"/>
  <c r="BA185" i="5"/>
  <c r="BD70" i="5"/>
  <c r="BD185" i="5" s="1"/>
  <c r="R101" i="5"/>
  <c r="L12" i="15"/>
  <c r="Z12" i="15" s="1"/>
  <c r="R119" i="5"/>
  <c r="AG10" i="15" s="1"/>
  <c r="Q115" i="5"/>
  <c r="O31" i="4"/>
  <c r="J33" i="4"/>
  <c r="F35" i="4"/>
  <c r="P35" i="4"/>
  <c r="U36" i="4"/>
  <c r="U12" i="4"/>
  <c r="U35" i="4" s="1"/>
  <c r="CH13" i="8"/>
  <c r="CH12" i="8" s="1"/>
  <c r="CQ15" i="8"/>
  <c r="CT15" i="8" s="1"/>
  <c r="CW15" i="8" s="1"/>
  <c r="CZ15" i="8" s="1"/>
  <c r="DC15" i="8" s="1"/>
  <c r="DF15" i="8" s="1"/>
  <c r="DI15" i="8" s="1"/>
  <c r="DL15" i="8" s="1"/>
  <c r="DO15" i="8" s="1"/>
  <c r="DR15" i="8" s="1"/>
  <c r="DU15" i="8" s="1"/>
  <c r="DX15" i="8" s="1"/>
  <c r="EA15" i="8" s="1"/>
  <c r="ED15" i="8" s="1"/>
  <c r="EG15" i="8" s="1"/>
  <c r="CN14" i="8"/>
  <c r="L24" i="5"/>
  <c r="L12" i="5" s="1"/>
  <c r="E35" i="4"/>
  <c r="H35" i="4"/>
  <c r="R35" i="4"/>
  <c r="H36" i="4"/>
  <c r="R36" i="4"/>
  <c r="CK63" i="8"/>
  <c r="CK78" i="8" s="1"/>
  <c r="F122" i="8"/>
  <c r="F128" i="8" s="1"/>
  <c r="I137" i="8"/>
  <c r="S131" i="8"/>
  <c r="S137" i="8" s="1"/>
  <c r="W63" i="8"/>
  <c r="U64" i="8"/>
  <c r="CF134" i="8"/>
  <c r="P134" i="8" s="1"/>
  <c r="CF67" i="8"/>
  <c r="CJ63" i="8"/>
  <c r="CH64" i="8"/>
  <c r="CH63" i="8" s="1"/>
  <c r="X65" i="8"/>
  <c r="Y62" i="8"/>
  <c r="J8" i="16"/>
  <c r="S7" i="16"/>
  <c r="K60" i="6"/>
  <c r="G8" i="16"/>
  <c r="F11" i="16"/>
  <c r="C7" i="16"/>
  <c r="I8" i="16"/>
  <c r="E8" i="16"/>
  <c r="I9" i="16" s="1"/>
  <c r="F8" i="16"/>
  <c r="L22" i="15"/>
  <c r="Z22" i="15" s="1"/>
  <c r="U143" i="5"/>
  <c r="X143" i="5" s="1"/>
  <c r="AA143" i="5" s="1"/>
  <c r="AD143" i="5" s="1"/>
  <c r="AG143" i="5" s="1"/>
  <c r="AJ143" i="5" s="1"/>
  <c r="AM143" i="5" s="1"/>
  <c r="U137" i="5"/>
  <c r="X137" i="5" s="1"/>
  <c r="AA137" i="5" s="1"/>
  <c r="AD137" i="5" s="1"/>
  <c r="AG137" i="5" s="1"/>
  <c r="AJ137" i="5" s="1"/>
  <c r="U133" i="5"/>
  <c r="X133" i="5" s="1"/>
  <c r="AA133" i="5" s="1"/>
  <c r="AD133" i="5" s="1"/>
  <c r="AG133" i="5" s="1"/>
  <c r="AJ133" i="5" s="1"/>
  <c r="F127" i="5"/>
  <c r="F126" i="5" s="1"/>
  <c r="H139" i="5"/>
  <c r="H127" i="5" s="1"/>
  <c r="U63" i="8"/>
  <c r="CB27" i="8"/>
  <c r="CH98" i="8"/>
  <c r="CK98" i="8"/>
  <c r="ED98" i="8"/>
  <c r="EG98" i="8"/>
  <c r="BU125" i="8"/>
  <c r="E125" i="8" s="1"/>
  <c r="P175" i="5"/>
  <c r="CE111" i="5"/>
  <c r="CD111" i="5" s="1"/>
  <c r="L36" i="4"/>
  <c r="V36" i="4"/>
  <c r="C34" i="4"/>
  <c r="T9" i="15"/>
  <c r="O88" i="5" s="1"/>
  <c r="C38" i="4"/>
  <c r="C39" i="4"/>
  <c r="C40" i="4"/>
  <c r="C41" i="4"/>
  <c r="F24" i="5"/>
  <c r="F12" i="5" s="1"/>
  <c r="X63" i="8"/>
  <c r="X78" i="8" s="1"/>
  <c r="AA87" i="8" s="1"/>
  <c r="CK13" i="8"/>
  <c r="CK62" i="8" s="1"/>
  <c r="CK134" i="8" s="1"/>
  <c r="U134" i="8" s="1"/>
  <c r="E137" i="8"/>
  <c r="S63" i="8"/>
  <c r="S67" i="8" s="1"/>
  <c r="R64" i="8"/>
  <c r="R63" i="8" s="1"/>
  <c r="L63" i="8"/>
  <c r="L78" i="8" s="1"/>
  <c r="L87" i="8" s="1"/>
  <c r="CL63" i="8"/>
  <c r="I52" i="5"/>
  <c r="I24" i="6"/>
  <c r="I23" i="6" s="1"/>
  <c r="AB6" i="15"/>
  <c r="AB21" i="15"/>
  <c r="R61" i="5"/>
  <c r="R97" i="5" s="1"/>
  <c r="G127" i="5"/>
  <c r="O61" i="5"/>
  <c r="O97" i="5" s="1"/>
  <c r="CB13" i="8"/>
  <c r="R27" i="8"/>
  <c r="G137" i="8"/>
  <c r="V62" i="8"/>
  <c r="CE65" i="8"/>
  <c r="CE95" i="8" s="1"/>
  <c r="T63" i="8"/>
  <c r="CI63" i="8"/>
  <c r="CI67" i="8" s="1"/>
  <c r="X98" i="8"/>
  <c r="L180" i="5"/>
  <c r="L101" i="5" s="1"/>
  <c r="L105" i="5" s="1"/>
  <c r="L98" i="5"/>
  <c r="U4" i="15"/>
  <c r="AB4" i="15" s="1"/>
  <c r="Q61" i="5"/>
  <c r="M25" i="15"/>
  <c r="R25" i="15" s="1"/>
  <c r="M21" i="15"/>
  <c r="M17" i="15"/>
  <c r="M13" i="15"/>
  <c r="M5" i="15"/>
  <c r="N5" i="15" s="1"/>
  <c r="R14" i="8"/>
  <c r="R13" i="8" s="1"/>
  <c r="K137" i="8"/>
  <c r="CG63" i="8"/>
  <c r="CE98" i="8"/>
  <c r="M110" i="5"/>
  <c r="K4" i="15"/>
  <c r="X4" i="15" s="1"/>
  <c r="AB8" i="15"/>
  <c r="U27" i="15"/>
  <c r="AB27" i="15" s="1"/>
  <c r="EI55" i="5"/>
  <c r="V43" i="6"/>
  <c r="R41" i="6"/>
  <c r="G35" i="6"/>
  <c r="C34" i="6"/>
  <c r="M4" i="15"/>
  <c r="Q12" i="6"/>
  <c r="Q11" i="6" s="1"/>
  <c r="R43" i="6"/>
  <c r="G42" i="6"/>
  <c r="H43" i="6"/>
  <c r="C36" i="6"/>
  <c r="F36" i="6"/>
  <c r="Z36" i="6"/>
  <c r="M26" i="15"/>
  <c r="R26" i="15" s="1"/>
  <c r="M22" i="15"/>
  <c r="R22" i="15" s="1"/>
  <c r="M18" i="15"/>
  <c r="R18" i="15" s="1"/>
  <c r="M14" i="15"/>
  <c r="M6" i="15"/>
  <c r="M12" i="15"/>
  <c r="R12" i="15" s="1"/>
  <c r="H16" i="6"/>
  <c r="H15" i="6" s="1"/>
  <c r="AY83" i="5"/>
  <c r="E16" i="6"/>
  <c r="F16" i="6"/>
  <c r="F15" i="6" s="1"/>
  <c r="AV83" i="5"/>
  <c r="P43" i="6"/>
  <c r="AB43" i="6"/>
  <c r="AA36" i="6"/>
  <c r="AA41" i="6"/>
  <c r="X41" i="6"/>
  <c r="U41" i="6"/>
  <c r="M27" i="15"/>
  <c r="R27" i="15" s="1"/>
  <c r="I42" i="6"/>
  <c r="M23" i="15"/>
  <c r="R23" i="15" s="1"/>
  <c r="I16" i="6"/>
  <c r="F24" i="6"/>
  <c r="F23" i="6" s="1"/>
  <c r="M7" i="15"/>
  <c r="R7" i="15" s="1"/>
  <c r="S7" i="15" s="1"/>
  <c r="AD7" i="15" s="1"/>
  <c r="M9" i="15"/>
  <c r="R9" i="15" s="1"/>
  <c r="E52" i="6"/>
  <c r="AK4" i="15" s="1"/>
  <c r="C38" i="6"/>
  <c r="F43" i="6"/>
  <c r="AJ81" i="5"/>
  <c r="K42" i="6"/>
  <c r="H35" i="6"/>
  <c r="I36" i="6"/>
  <c r="I40" i="6"/>
  <c r="H46" i="6"/>
  <c r="L42" i="6"/>
  <c r="AP83" i="5"/>
  <c r="L28" i="6"/>
  <c r="O41" i="6"/>
  <c r="D19" i="6"/>
  <c r="D13" i="6" s="1"/>
  <c r="R83" i="5"/>
  <c r="O42" i="6"/>
  <c r="F81" i="5"/>
  <c r="I15" i="6"/>
  <c r="N7" i="15"/>
  <c r="AM83" i="5"/>
  <c r="N42" i="6"/>
  <c r="AA81" i="5"/>
  <c r="J40" i="6"/>
  <c r="J55" i="6" s="1"/>
  <c r="Q42" i="6"/>
  <c r="V16" i="6"/>
  <c r="V15" i="6" s="1"/>
  <c r="P41" i="6"/>
  <c r="G40" i="6"/>
  <c r="G55" i="6" s="1"/>
  <c r="CA81" i="5"/>
  <c r="I12" i="6"/>
  <c r="I35" i="6" s="1"/>
  <c r="BV83" i="5"/>
  <c r="R16" i="6"/>
  <c r="R15" i="6" s="1"/>
  <c r="N16" i="6"/>
  <c r="N15" i="6" s="1"/>
  <c r="Q16" i="6"/>
  <c r="Q15" i="6" s="1"/>
  <c r="J16" i="6"/>
  <c r="U36" i="6"/>
  <c r="T42" i="6"/>
  <c r="H38" i="6"/>
  <c r="H55" i="6"/>
  <c r="D30" i="6"/>
  <c r="W41" i="6"/>
  <c r="Z42" i="6"/>
  <c r="G81" i="5"/>
  <c r="E28" i="15"/>
  <c r="L81" i="5"/>
  <c r="F28" i="6"/>
  <c r="F27" i="6" s="1"/>
  <c r="F38" i="6" s="1"/>
  <c r="F12" i="6"/>
  <c r="F11" i="6" s="1"/>
  <c r="G83" i="5"/>
  <c r="V13" i="6"/>
  <c r="V36" i="6" s="1"/>
  <c r="L13" i="6"/>
  <c r="L36" i="6" s="1"/>
  <c r="H39" i="6"/>
  <c r="E35" i="6"/>
  <c r="AA42" i="6"/>
  <c r="W42" i="6"/>
  <c r="I28" i="6"/>
  <c r="I27" i="6" s="1"/>
  <c r="BV81" i="5"/>
  <c r="CA83" i="5"/>
  <c r="M19" i="15"/>
  <c r="R19" i="15" s="1"/>
  <c r="J42" i="6"/>
  <c r="T13" i="6"/>
  <c r="S43" i="6"/>
  <c r="D31" i="6"/>
  <c r="X81" i="5"/>
  <c r="K16" i="6"/>
  <c r="AV81" i="5"/>
  <c r="D18" i="6"/>
  <c r="D41" i="6" s="1"/>
  <c r="K31" i="15" s="1"/>
  <c r="R13" i="6"/>
  <c r="R36" i="6" s="1"/>
  <c r="M13" i="6"/>
  <c r="M36" i="6" s="1"/>
  <c r="N12" i="6"/>
  <c r="N11" i="6" s="1"/>
  <c r="R81" i="5"/>
  <c r="P25" i="6"/>
  <c r="CJ81" i="5"/>
  <c r="U12" i="6"/>
  <c r="U11" i="6" s="1"/>
  <c r="U42" i="6"/>
  <c r="T43" i="6"/>
  <c r="D83" i="6"/>
  <c r="D81" i="6" s="1"/>
  <c r="E57" i="6"/>
  <c r="R12" i="6"/>
  <c r="M16" i="6"/>
  <c r="D20" i="6"/>
  <c r="D32" i="6"/>
  <c r="AD32" i="6" s="1"/>
  <c r="O81" i="5"/>
  <c r="J28" i="6"/>
  <c r="L40" i="6"/>
  <c r="K28" i="6"/>
  <c r="CG81" i="5"/>
  <c r="N43" i="6"/>
  <c r="H23" i="6"/>
  <c r="F35" i="6"/>
  <c r="P28" i="15"/>
  <c r="K55" i="6"/>
  <c r="W36" i="6"/>
  <c r="G36" i="6"/>
  <c r="G11" i="6"/>
  <c r="G34" i="6" s="1"/>
  <c r="V69" i="6"/>
  <c r="N69" i="6"/>
  <c r="U68" i="6"/>
  <c r="J67" i="6"/>
  <c r="W69" i="6"/>
  <c r="Q69" i="6"/>
  <c r="J69" i="6"/>
  <c r="J21" i="6" s="1"/>
  <c r="M69" i="6"/>
  <c r="J68" i="6"/>
  <c r="S68" i="6"/>
  <c r="V68" i="6"/>
  <c r="R69" i="6"/>
  <c r="U69" i="6"/>
  <c r="X69" i="6"/>
  <c r="S69" i="6"/>
  <c r="W68" i="6"/>
  <c r="O69" i="6"/>
  <c r="T68" i="6"/>
  <c r="P69" i="6"/>
  <c r="X68" i="6"/>
  <c r="R68" i="6"/>
  <c r="T69" i="6"/>
  <c r="J57" i="6"/>
  <c r="J36" i="6"/>
  <c r="Q36" i="6"/>
  <c r="E34" i="6"/>
  <c r="L83" i="5"/>
  <c r="AP81" i="5"/>
  <c r="AD18" i="6"/>
  <c r="BW83" i="5"/>
  <c r="F42" i="6"/>
  <c r="S16" i="6"/>
  <c r="S15" i="6" s="1"/>
  <c r="S41" i="6"/>
  <c r="S12" i="6"/>
  <c r="T36" i="6"/>
  <c r="M43" i="6"/>
  <c r="F55" i="6"/>
  <c r="I41" i="6"/>
  <c r="I55" i="6" s="1"/>
  <c r="E53" i="5"/>
  <c r="AG32" i="5"/>
  <c r="AJ32" i="5" s="1"/>
  <c r="AM32" i="5" s="1"/>
  <c r="AP32" i="5" s="1"/>
  <c r="AG19" i="5"/>
  <c r="AJ19" i="5" s="1"/>
  <c r="AM19" i="5" s="1"/>
  <c r="AP19" i="5" s="1"/>
  <c r="C51" i="15"/>
  <c r="K30" i="15"/>
  <c r="K18" i="15"/>
  <c r="T16" i="6"/>
  <c r="AS81" i="5"/>
  <c r="AS83" i="5"/>
  <c r="T12" i="6"/>
  <c r="AG82" i="5"/>
  <c r="AG80" i="5"/>
  <c r="B15" i="15"/>
  <c r="P17" i="6"/>
  <c r="D56" i="5"/>
  <c r="U30" i="15" s="1"/>
  <c r="AC19" i="6"/>
  <c r="AD19" i="6" s="1"/>
  <c r="V30" i="15"/>
  <c r="EI56" i="5"/>
  <c r="AC42" i="6"/>
  <c r="AB12" i="15"/>
  <c r="C46" i="15"/>
  <c r="V31" i="15"/>
  <c r="N36" i="6"/>
  <c r="R42" i="6"/>
  <c r="S13" i="6"/>
  <c r="U15" i="6"/>
  <c r="O80" i="5"/>
  <c r="B9" i="15"/>
  <c r="O82" i="5"/>
  <c r="AP31" i="5"/>
  <c r="AS74" i="5"/>
  <c r="AP189" i="5"/>
  <c r="U17" i="15"/>
  <c r="K57" i="6"/>
  <c r="R173" i="5"/>
  <c r="R126" i="5" s="1"/>
  <c r="V94" i="8"/>
  <c r="AP28" i="5"/>
  <c r="R94" i="8"/>
  <c r="R58" i="5"/>
  <c r="R60" i="5" s="1"/>
  <c r="F44" i="15"/>
  <c r="L16" i="6"/>
  <c r="U81" i="5"/>
  <c r="AJ156" i="5"/>
  <c r="X172" i="5"/>
  <c r="U167" i="5"/>
  <c r="U145" i="5" s="1"/>
  <c r="O11" i="5"/>
  <c r="J10" i="15"/>
  <c r="C43" i="15"/>
  <c r="M122" i="8"/>
  <c r="L92" i="8"/>
  <c r="L122" i="8" s="1"/>
  <c r="M113" i="8"/>
  <c r="N76" i="8"/>
  <c r="M86" i="8"/>
  <c r="M78" i="8"/>
  <c r="M87" i="8" s="1"/>
  <c r="O36" i="6"/>
  <c r="Z19" i="15"/>
  <c r="V179" i="5"/>
  <c r="CK110" i="5"/>
  <c r="AP34" i="5"/>
  <c r="AP57" i="5"/>
  <c r="AP187" i="5"/>
  <c r="H11" i="6"/>
  <c r="H36" i="6"/>
  <c r="Q96" i="8"/>
  <c r="S96" i="8" s="1"/>
  <c r="R76" i="5"/>
  <c r="S110" i="5"/>
  <c r="S64" i="5"/>
  <c r="T68" i="5" s="1"/>
  <c r="Q95" i="8"/>
  <c r="O95" i="8" s="1"/>
  <c r="P91" i="8"/>
  <c r="CH110" i="5"/>
  <c r="S179" i="5"/>
  <c r="T183" i="5" s="1"/>
  <c r="BE48" i="5"/>
  <c r="BH47" i="5"/>
  <c r="F175" i="5"/>
  <c r="CC125" i="8"/>
  <c r="M125" i="8" s="1"/>
  <c r="CC97" i="8"/>
  <c r="CC93" i="8"/>
  <c r="CC98" i="8" s="1"/>
  <c r="U13" i="5"/>
  <c r="X21" i="5"/>
  <c r="AD29" i="5"/>
  <c r="AP27" i="5"/>
  <c r="F88" i="5"/>
  <c r="Q8" i="4"/>
  <c r="Q31" i="4" s="1"/>
  <c r="Q32" i="4"/>
  <c r="AS138" i="5"/>
  <c r="S80" i="8"/>
  <c r="O80" i="8"/>
  <c r="N6" i="15"/>
  <c r="R6" i="15"/>
  <c r="S6" i="15" s="1"/>
  <c r="AD6" i="15" s="1"/>
  <c r="R112" i="5"/>
  <c r="O111" i="5"/>
  <c r="O115" i="5" s="1"/>
  <c r="U8" i="4"/>
  <c r="U32" i="4"/>
  <c r="L35" i="4"/>
  <c r="N33" i="15"/>
  <c r="T8" i="15"/>
  <c r="L88" i="5" s="1"/>
  <c r="L90" i="5" s="1"/>
  <c r="G11" i="5"/>
  <c r="M8" i="4"/>
  <c r="M32" i="4"/>
  <c r="T35" i="4"/>
  <c r="I20" i="4"/>
  <c r="C21" i="4"/>
  <c r="E33" i="4"/>
  <c r="C22" i="4"/>
  <c r="E20" i="4"/>
  <c r="M20" i="4"/>
  <c r="M33" i="4"/>
  <c r="U33" i="4"/>
  <c r="U20" i="4"/>
  <c r="C37" i="4"/>
  <c r="T15" i="15"/>
  <c r="AG88" i="5" s="1"/>
  <c r="CF110" i="5"/>
  <c r="AA16" i="5"/>
  <c r="F57" i="6"/>
  <c r="F46" i="6"/>
  <c r="F52" i="6"/>
  <c r="AK5" i="15" s="1"/>
  <c r="I8" i="4"/>
  <c r="I31" i="4" s="1"/>
  <c r="I32" i="4"/>
  <c r="V8" i="4"/>
  <c r="V31" i="4" s="1"/>
  <c r="V33" i="4"/>
  <c r="T36" i="4"/>
  <c r="T16" i="15"/>
  <c r="AJ88" i="5" s="1"/>
  <c r="H12" i="5"/>
  <c r="E8" i="4"/>
  <c r="C9" i="4"/>
  <c r="E32" i="4"/>
  <c r="C25" i="4"/>
  <c r="D24" i="4"/>
  <c r="U78" i="8"/>
  <c r="X87" i="8" s="1"/>
  <c r="Q179" i="5"/>
  <c r="L139" i="5"/>
  <c r="L127" i="5" s="1"/>
  <c r="Y62" i="5"/>
  <c r="U62" i="5"/>
  <c r="F8" i="4"/>
  <c r="F31" i="4" s="1"/>
  <c r="C10" i="4"/>
  <c r="F33" i="4"/>
  <c r="D36" i="4"/>
  <c r="I12" i="5"/>
  <c r="CH62" i="8"/>
  <c r="CK71" i="8" s="1"/>
  <c r="P67" i="8"/>
  <c r="BT77" i="8"/>
  <c r="BT116" i="8" s="1"/>
  <c r="D116" i="8" s="1"/>
  <c r="BU116" i="8"/>
  <c r="E116" i="8" s="1"/>
  <c r="CR62" i="8"/>
  <c r="CK12" i="8"/>
  <c r="CE62" i="8"/>
  <c r="CE12" i="8"/>
  <c r="CD94" i="8"/>
  <c r="CB94" i="8" s="1"/>
  <c r="R78" i="8"/>
  <c r="AB63" i="5"/>
  <c r="X63" i="5"/>
  <c r="X112" i="5" s="1"/>
  <c r="O5" i="16"/>
  <c r="G119" i="8"/>
  <c r="CL62" i="8"/>
  <c r="Z63" i="8"/>
  <c r="Z43" i="6"/>
  <c r="AB178" i="5"/>
  <c r="X178" i="5"/>
  <c r="U177" i="5"/>
  <c r="Z177" i="5"/>
  <c r="W176" i="5"/>
  <c r="C35" i="6"/>
  <c r="Z61" i="5"/>
  <c r="AC62" i="5"/>
  <c r="CH78" i="8"/>
  <c r="Y13" i="6"/>
  <c r="Y36" i="6" s="1"/>
  <c r="Y42" i="6"/>
  <c r="J92" i="8"/>
  <c r="G16" i="6"/>
  <c r="R5" i="16"/>
  <c r="K5" i="16"/>
  <c r="E5" i="16"/>
  <c r="L5" i="16"/>
  <c r="F9" i="16"/>
  <c r="U63" i="5"/>
  <c r="M5" i="16"/>
  <c r="G9" i="16"/>
  <c r="F5" i="16"/>
  <c r="N5" i="16"/>
  <c r="H9" i="16"/>
  <c r="M8" i="15"/>
  <c r="N8" i="15" s="1"/>
  <c r="M11" i="15"/>
  <c r="R11" i="15" s="1"/>
  <c r="H5" i="16"/>
  <c r="P5" i="16"/>
  <c r="J9" i="16"/>
  <c r="BG70" i="5"/>
  <c r="BG185" i="5" s="1"/>
  <c r="I5" i="16"/>
  <c r="Q5" i="16"/>
  <c r="E9" i="16"/>
  <c r="J5" i="16"/>
  <c r="F13" i="16"/>
  <c r="M10" i="15"/>
  <c r="R10" i="15" s="1"/>
  <c r="R5" i="15"/>
  <c r="S5" i="15" s="1"/>
  <c r="AD5" i="15" s="1"/>
  <c r="R21" i="15"/>
  <c r="R17" i="15"/>
  <c r="R13" i="15"/>
  <c r="O64" i="5" l="1"/>
  <c r="O110" i="5"/>
  <c r="I175" i="5"/>
  <c r="I126" i="5"/>
  <c r="O87" i="8"/>
  <c r="AY73" i="5"/>
  <c r="AV188" i="5"/>
  <c r="J37" i="15"/>
  <c r="CD98" i="8"/>
  <c r="P115" i="5"/>
  <c r="AP35" i="5"/>
  <c r="L12" i="8"/>
  <c r="L62" i="8"/>
  <c r="U24" i="5"/>
  <c r="AP20" i="5"/>
  <c r="AP18" i="5"/>
  <c r="F119" i="8"/>
  <c r="AA141" i="5"/>
  <c r="X140" i="5"/>
  <c r="P110" i="5"/>
  <c r="P64" i="5"/>
  <c r="I113" i="8"/>
  <c r="I119" i="8" s="1"/>
  <c r="H77" i="8"/>
  <c r="H113" i="8" s="1"/>
  <c r="W60" i="5"/>
  <c r="W111" i="5"/>
  <c r="Y65" i="5"/>
  <c r="BZ116" i="8"/>
  <c r="J116" i="8" s="1"/>
  <c r="BX77" i="8"/>
  <c r="BX116" i="8" s="1"/>
  <c r="H116" i="8" s="1"/>
  <c r="AM150" i="5"/>
  <c r="CI79" i="8"/>
  <c r="CE79" i="8"/>
  <c r="W81" i="8"/>
  <c r="Y81" i="8" s="1"/>
  <c r="C12" i="4"/>
  <c r="AD157" i="5"/>
  <c r="AG158" i="5"/>
  <c r="O12" i="6"/>
  <c r="AD83" i="5"/>
  <c r="CE63" i="8"/>
  <c r="CE78" i="8" s="1"/>
  <c r="AB62" i="8"/>
  <c r="Y67" i="8"/>
  <c r="Y131" i="8"/>
  <c r="Y137" i="8" s="1"/>
  <c r="O118" i="5"/>
  <c r="AF9" i="15" s="1"/>
  <c r="O62" i="8"/>
  <c r="O12" i="8"/>
  <c r="B22" i="15"/>
  <c r="BB80" i="5"/>
  <c r="BB82" i="5"/>
  <c r="W17" i="6"/>
  <c r="AM151" i="5"/>
  <c r="CM82" i="5"/>
  <c r="CM80" i="5"/>
  <c r="M29" i="6"/>
  <c r="F12" i="15"/>
  <c r="CC86" i="8"/>
  <c r="CC78" i="8"/>
  <c r="CC87" i="8" s="1"/>
  <c r="CD76" i="8"/>
  <c r="AD153" i="5"/>
  <c r="AG154" i="5"/>
  <c r="AA26" i="5"/>
  <c r="X25" i="5"/>
  <c r="AB177" i="5"/>
  <c r="AE177" i="5" s="1"/>
  <c r="AH177" i="5" s="1"/>
  <c r="K9" i="16"/>
  <c r="F18" i="16"/>
  <c r="F20" i="16" s="1"/>
  <c r="L63" i="6" s="1"/>
  <c r="R87" i="8"/>
  <c r="CK67" i="8"/>
  <c r="C20" i="4"/>
  <c r="AP41" i="5"/>
  <c r="AP33" i="5"/>
  <c r="G52" i="6"/>
  <c r="AK6" i="15" s="1"/>
  <c r="J39" i="6"/>
  <c r="E46" i="6"/>
  <c r="AM133" i="5"/>
  <c r="K65" i="6"/>
  <c r="CQ14" i="8"/>
  <c r="CT14" i="8" s="1"/>
  <c r="CW14" i="8" s="1"/>
  <c r="CZ14" i="8" s="1"/>
  <c r="DC14" i="8" s="1"/>
  <c r="DF14" i="8" s="1"/>
  <c r="DI14" i="8" s="1"/>
  <c r="DL14" i="8" s="1"/>
  <c r="DO14" i="8" s="1"/>
  <c r="DR14" i="8" s="1"/>
  <c r="DU14" i="8" s="1"/>
  <c r="DX14" i="8" s="1"/>
  <c r="EA14" i="8" s="1"/>
  <c r="ED14" i="8" s="1"/>
  <c r="EG14" i="8" s="1"/>
  <c r="CN13" i="8"/>
  <c r="O191" i="5"/>
  <c r="AR70" i="5"/>
  <c r="AO185" i="5"/>
  <c r="D92" i="8"/>
  <c r="D122" i="8" s="1"/>
  <c r="D128" i="8" s="1"/>
  <c r="E122" i="8"/>
  <c r="E128" i="8" s="1"/>
  <c r="O94" i="8"/>
  <c r="O153" i="5"/>
  <c r="O139" i="5" s="1"/>
  <c r="AD162" i="5"/>
  <c r="AA163" i="5"/>
  <c r="CF80" i="8"/>
  <c r="X132" i="5"/>
  <c r="AA131" i="5"/>
  <c r="P76" i="8"/>
  <c r="Q79" i="8"/>
  <c r="O79" i="8" s="1"/>
  <c r="P77" i="8"/>
  <c r="U62" i="8"/>
  <c r="U12" i="8"/>
  <c r="Y180" i="5"/>
  <c r="CL111" i="5"/>
  <c r="CJ111" i="5" s="1"/>
  <c r="W175" i="5"/>
  <c r="U191" i="5" s="1"/>
  <c r="U182" i="5" s="1"/>
  <c r="AM146" i="5"/>
  <c r="C49" i="15"/>
  <c r="AM134" i="5"/>
  <c r="AP134" i="5" s="1"/>
  <c r="I179" i="5"/>
  <c r="BX77" i="5"/>
  <c r="AP22" i="5"/>
  <c r="CH95" i="8"/>
  <c r="CK96" i="8"/>
  <c r="CO96" i="8"/>
  <c r="AP151" i="5"/>
  <c r="CB12" i="8"/>
  <c r="CB62" i="8"/>
  <c r="F11" i="5"/>
  <c r="F60" i="5"/>
  <c r="H175" i="5"/>
  <c r="H126" i="5"/>
  <c r="Z7" i="15"/>
  <c r="L28" i="15"/>
  <c r="Z28" i="15" s="1"/>
  <c r="X7" i="15"/>
  <c r="C54" i="15"/>
  <c r="AD130" i="5"/>
  <c r="AD159" i="5"/>
  <c r="AG161" i="5"/>
  <c r="AC112" i="5"/>
  <c r="AE66" i="5"/>
  <c r="CL112" i="5"/>
  <c r="Y181" i="5"/>
  <c r="M119" i="8"/>
  <c r="O16" i="6"/>
  <c r="O15" i="6" s="1"/>
  <c r="V131" i="8"/>
  <c r="V67" i="8"/>
  <c r="R105" i="5"/>
  <c r="G64" i="5"/>
  <c r="G76" i="5"/>
  <c r="G77" i="5" s="1"/>
  <c r="O132" i="5"/>
  <c r="O129" i="5"/>
  <c r="O128" i="5" s="1"/>
  <c r="CB81" i="8"/>
  <c r="CC77" i="8"/>
  <c r="CC116" i="8" s="1"/>
  <c r="M116" i="8" s="1"/>
  <c r="CD81" i="8"/>
  <c r="CF81" i="8" s="1"/>
  <c r="AA21" i="8"/>
  <c r="X14" i="8"/>
  <c r="X38" i="5"/>
  <c r="AA39" i="5"/>
  <c r="CK95" i="8"/>
  <c r="CO95" i="8"/>
  <c r="CP95" i="8" s="1"/>
  <c r="Y176" i="5"/>
  <c r="C32" i="4"/>
  <c r="R116" i="5"/>
  <c r="U12" i="5"/>
  <c r="AS72" i="5"/>
  <c r="AS20" i="5" s="1"/>
  <c r="J11" i="15"/>
  <c r="O11" i="15" s="1"/>
  <c r="R12" i="8"/>
  <c r="R62" i="8"/>
  <c r="G175" i="5"/>
  <c r="G126" i="5"/>
  <c r="CE110" i="5"/>
  <c r="P114" i="5" s="1"/>
  <c r="P179" i="5"/>
  <c r="Q183" i="5" s="1"/>
  <c r="AM137" i="5"/>
  <c r="K8" i="16"/>
  <c r="E17" i="16"/>
  <c r="H12" i="16"/>
  <c r="H17" i="16" s="1"/>
  <c r="H21" i="16" s="1"/>
  <c r="N64" i="6" s="1"/>
  <c r="N68" i="6" s="1"/>
  <c r="L60" i="6"/>
  <c r="L65" i="6" s="1"/>
  <c r="C11" i="16"/>
  <c r="S11" i="16"/>
  <c r="I12" i="16"/>
  <c r="I17" i="16" s="1"/>
  <c r="I21" i="16" s="1"/>
  <c r="O64" i="6" s="1"/>
  <c r="J12" i="16"/>
  <c r="J17" i="16" s="1"/>
  <c r="J21" i="16" s="1"/>
  <c r="P64" i="6" s="1"/>
  <c r="G12" i="16"/>
  <c r="G17" i="16" s="1"/>
  <c r="G21" i="16" s="1"/>
  <c r="M64" i="6" s="1"/>
  <c r="F16" i="16"/>
  <c r="F12" i="16"/>
  <c r="O4" i="15"/>
  <c r="F89" i="5" s="1"/>
  <c r="F90" i="5" s="1"/>
  <c r="R106" i="5"/>
  <c r="AM147" i="5"/>
  <c r="J119" i="8"/>
  <c r="AM148" i="5"/>
  <c r="X129" i="5"/>
  <c r="X128" i="5" s="1"/>
  <c r="AG46" i="5"/>
  <c r="AD44" i="5"/>
  <c r="C47" i="15"/>
  <c r="P137" i="8"/>
  <c r="E113" i="8"/>
  <c r="E119" i="8" s="1"/>
  <c r="D77" i="8"/>
  <c r="D113" i="8" s="1"/>
  <c r="D119" i="8" s="1"/>
  <c r="AP40" i="5"/>
  <c r="Q112" i="5"/>
  <c r="Q116" i="5" s="1"/>
  <c r="O119" i="5" s="1"/>
  <c r="AG9" i="15" s="1"/>
  <c r="O112" i="5"/>
  <c r="O116" i="5" s="1"/>
  <c r="Q60" i="5"/>
  <c r="O76" i="5" s="1"/>
  <c r="O77" i="5" s="1"/>
  <c r="O78" i="5" s="1"/>
  <c r="CB80" i="8"/>
  <c r="U110" i="5"/>
  <c r="V64" i="5"/>
  <c r="V110" i="5"/>
  <c r="V114" i="5" s="1"/>
  <c r="U76" i="5"/>
  <c r="AD42" i="5"/>
  <c r="AG43" i="5"/>
  <c r="L67" i="8"/>
  <c r="L72" i="8" s="1"/>
  <c r="U129" i="5"/>
  <c r="U128" i="5" s="1"/>
  <c r="AM155" i="5"/>
  <c r="AP155" i="5" s="1"/>
  <c r="R81" i="8"/>
  <c r="U181" i="5"/>
  <c r="AM149" i="5"/>
  <c r="AP37" i="5"/>
  <c r="AM136" i="5"/>
  <c r="AP136" i="5" s="1"/>
  <c r="R4" i="15"/>
  <c r="N4" i="15"/>
  <c r="I38" i="6"/>
  <c r="R14" i="15"/>
  <c r="E39" i="6"/>
  <c r="E15" i="6"/>
  <c r="E38" i="6" s="1"/>
  <c r="N71" i="6"/>
  <c r="N78" i="6" s="1"/>
  <c r="C31" i="15"/>
  <c r="I11" i="6"/>
  <c r="I34" i="6" s="1"/>
  <c r="H31" i="15"/>
  <c r="F34" i="6"/>
  <c r="F39" i="6"/>
  <c r="N10" i="15"/>
  <c r="N11" i="15"/>
  <c r="AD41" i="6"/>
  <c r="G31" i="15"/>
  <c r="AD30" i="6"/>
  <c r="G46" i="6"/>
  <c r="G57" i="6"/>
  <c r="AL7" i="15"/>
  <c r="D43" i="6"/>
  <c r="L31" i="15" s="1"/>
  <c r="V11" i="6"/>
  <c r="I39" i="6"/>
  <c r="R11" i="6"/>
  <c r="L55" i="6"/>
  <c r="L57" i="6"/>
  <c r="AD20" i="6"/>
  <c r="D31" i="15"/>
  <c r="M11" i="6"/>
  <c r="P36" i="6"/>
  <c r="K39" i="6"/>
  <c r="H34" i="6"/>
  <c r="M15" i="6"/>
  <c r="J70" i="6"/>
  <c r="J77" i="6" s="1"/>
  <c r="R71" i="6"/>
  <c r="R78" i="6" s="1"/>
  <c r="J72" i="6"/>
  <c r="V71" i="6"/>
  <c r="V78" i="6" s="1"/>
  <c r="N72" i="6"/>
  <c r="N79" i="6" s="1"/>
  <c r="U72" i="6"/>
  <c r="U79" i="6" s="1"/>
  <c r="S71" i="6"/>
  <c r="S78" i="6" s="1"/>
  <c r="X71" i="6"/>
  <c r="X78" i="6" s="1"/>
  <c r="T71" i="6"/>
  <c r="T78" i="6" s="1"/>
  <c r="T72" i="6"/>
  <c r="T79" i="6" s="1"/>
  <c r="V72" i="6"/>
  <c r="V79" i="6" s="1"/>
  <c r="P72" i="6"/>
  <c r="P79" i="6" s="1"/>
  <c r="W71" i="6"/>
  <c r="W78" i="6" s="1"/>
  <c r="U71" i="6"/>
  <c r="U78" i="6" s="1"/>
  <c r="R72" i="6"/>
  <c r="R79" i="6" s="1"/>
  <c r="O72" i="6"/>
  <c r="O79" i="6" s="1"/>
  <c r="X72" i="6"/>
  <c r="X79" i="6" s="1"/>
  <c r="Q72" i="6"/>
  <c r="Q79" i="6" s="1"/>
  <c r="S72" i="6"/>
  <c r="S79" i="6" s="1"/>
  <c r="M72" i="6"/>
  <c r="M79" i="6" s="1"/>
  <c r="W72" i="6"/>
  <c r="W79" i="6" s="1"/>
  <c r="J71" i="6"/>
  <c r="J78" i="6" s="1"/>
  <c r="D25" i="6"/>
  <c r="D36" i="6" s="1"/>
  <c r="D42" i="6"/>
  <c r="U31" i="15" s="1"/>
  <c r="AD31" i="6"/>
  <c r="W31" i="15"/>
  <c r="AL6" i="15"/>
  <c r="M28" i="15"/>
  <c r="I52" i="6"/>
  <c r="AK8" i="15" s="1"/>
  <c r="I46" i="6"/>
  <c r="I57" i="6"/>
  <c r="J12" i="6"/>
  <c r="J11" i="6" s="1"/>
  <c r="J15" i="6"/>
  <c r="C5" i="16"/>
  <c r="E18" i="16"/>
  <c r="S5" i="16"/>
  <c r="AS18" i="5"/>
  <c r="AC177" i="5"/>
  <c r="Z176" i="5"/>
  <c r="X177" i="5"/>
  <c r="X176" i="5" s="1"/>
  <c r="AS27" i="5"/>
  <c r="AA172" i="5"/>
  <c r="X167" i="5"/>
  <c r="X145" i="5" s="1"/>
  <c r="X144" i="5" s="1"/>
  <c r="X139" i="5" s="1"/>
  <c r="X127" i="5" s="1"/>
  <c r="R8" i="15"/>
  <c r="S8" i="15" s="1"/>
  <c r="U99" i="5"/>
  <c r="U66" i="5"/>
  <c r="U102" i="5" s="1"/>
  <c r="U106" i="5" s="1"/>
  <c r="U112" i="5"/>
  <c r="CU62" i="8"/>
  <c r="CR134" i="8"/>
  <c r="AB134" i="8" s="1"/>
  <c r="C36" i="4"/>
  <c r="AB62" i="5"/>
  <c r="X62" i="5"/>
  <c r="Y61" i="5"/>
  <c r="H11" i="5"/>
  <c r="H60" i="5"/>
  <c r="M31" i="4"/>
  <c r="U31" i="4"/>
  <c r="T80" i="8"/>
  <c r="R80" i="8" s="1"/>
  <c r="T28" i="15"/>
  <c r="U67" i="5"/>
  <c r="R77" i="5"/>
  <c r="AS41" i="5"/>
  <c r="N113" i="8"/>
  <c r="N78" i="8"/>
  <c r="N86" i="8"/>
  <c r="AM29" i="5"/>
  <c r="AP147" i="5"/>
  <c r="AB17" i="15"/>
  <c r="AS31" i="5"/>
  <c r="S36" i="6"/>
  <c r="S11" i="6"/>
  <c r="AS22" i="5"/>
  <c r="T15" i="6"/>
  <c r="CL110" i="5"/>
  <c r="T96" i="8"/>
  <c r="V96" i="8" s="1"/>
  <c r="C24" i="4"/>
  <c r="D35" i="4"/>
  <c r="C35" i="4" s="1"/>
  <c r="O105" i="5"/>
  <c r="AP137" i="5"/>
  <c r="AP135" i="5"/>
  <c r="AP143" i="5"/>
  <c r="AP152" i="5"/>
  <c r="AP149" i="5"/>
  <c r="AP146" i="5"/>
  <c r="AP148" i="5"/>
  <c r="AV74" i="5"/>
  <c r="AS189" i="5"/>
  <c r="U176" i="5"/>
  <c r="U183" i="5" s="1"/>
  <c r="U180" i="5"/>
  <c r="C33" i="4"/>
  <c r="AS57" i="5"/>
  <c r="CJ110" i="5"/>
  <c r="U114" i="5" s="1"/>
  <c r="M128" i="8"/>
  <c r="R175" i="5"/>
  <c r="R96" i="5" s="1"/>
  <c r="J9" i="15"/>
  <c r="C42" i="15"/>
  <c r="U28" i="15"/>
  <c r="AB28" i="15" s="1"/>
  <c r="P16" i="6"/>
  <c r="AG83" i="5"/>
  <c r="P12" i="6"/>
  <c r="AG81" i="5"/>
  <c r="K28" i="15"/>
  <c r="L126" i="5"/>
  <c r="L175" i="5"/>
  <c r="D88" i="5"/>
  <c r="L123" i="8"/>
  <c r="F191" i="5"/>
  <c r="F179" i="5"/>
  <c r="Q91" i="8"/>
  <c r="P97" i="8"/>
  <c r="P93" i="8"/>
  <c r="P98" i="8" s="1"/>
  <c r="AJ29" i="5"/>
  <c r="AM156" i="5"/>
  <c r="C48" i="15"/>
  <c r="CL134" i="8"/>
  <c r="V134" i="8" s="1"/>
  <c r="CL67" i="8"/>
  <c r="G15" i="6"/>
  <c r="G38" i="6" s="1"/>
  <c r="G39" i="6"/>
  <c r="X99" i="5"/>
  <c r="X66" i="5"/>
  <c r="AA21" i="5"/>
  <c r="AD21" i="5" s="1"/>
  <c r="AG21" i="5" s="1"/>
  <c r="AJ21" i="5" s="1"/>
  <c r="AM21" i="5" s="1"/>
  <c r="AP21" i="5" s="1"/>
  <c r="AS21" i="5" s="1"/>
  <c r="X13" i="5"/>
  <c r="BK47" i="5"/>
  <c r="BH48" i="5"/>
  <c r="S95" i="8"/>
  <c r="Q92" i="8"/>
  <c r="P122" i="8"/>
  <c r="AS187" i="5"/>
  <c r="AS151" i="5" s="1"/>
  <c r="AV72" i="5"/>
  <c r="AS15" i="5"/>
  <c r="J43" i="15"/>
  <c r="O10" i="15"/>
  <c r="X10" i="15"/>
  <c r="AS37" i="5"/>
  <c r="AG29" i="5"/>
  <c r="T11" i="6"/>
  <c r="D53" i="5"/>
  <c r="CF94" i="8"/>
  <c r="CD92" i="8"/>
  <c r="U144" i="5"/>
  <c r="U139" i="5" s="1"/>
  <c r="U127" i="5" s="1"/>
  <c r="L70" i="6"/>
  <c r="L67" i="6"/>
  <c r="O96" i="8"/>
  <c r="J122" i="8"/>
  <c r="J128" i="8" s="1"/>
  <c r="H92" i="8"/>
  <c r="H122" i="8" s="1"/>
  <c r="H128" i="8" s="1"/>
  <c r="AF62" i="5"/>
  <c r="AC61" i="5"/>
  <c r="AE178" i="5"/>
  <c r="AA178" i="5"/>
  <c r="AE63" i="5"/>
  <c r="AA63" i="5"/>
  <c r="CG62" i="8"/>
  <c r="CE134" i="8"/>
  <c r="O134" i="8" s="1"/>
  <c r="L60" i="5"/>
  <c r="L11" i="5"/>
  <c r="U87" i="8"/>
  <c r="C8" i="4"/>
  <c r="E31" i="4"/>
  <c r="AV138" i="5"/>
  <c r="U58" i="5"/>
  <c r="U60" i="5" s="1"/>
  <c r="BE82" i="5"/>
  <c r="X17" i="6"/>
  <c r="BE80" i="5"/>
  <c r="B23" i="15"/>
  <c r="AS34" i="5"/>
  <c r="AV34" i="5" s="1"/>
  <c r="J44" i="15"/>
  <c r="X11" i="15"/>
  <c r="R64" i="5"/>
  <c r="R67" i="5"/>
  <c r="AS40" i="5"/>
  <c r="AP133" i="5"/>
  <c r="AP52" i="5"/>
  <c r="AP30" i="5" s="1"/>
  <c r="L39" i="6"/>
  <c r="W94" i="8"/>
  <c r="U94" i="8" s="1"/>
  <c r="CM62" i="8"/>
  <c r="CH134" i="8"/>
  <c r="R134" i="8" s="1"/>
  <c r="CJ62" i="8"/>
  <c r="CL71" i="8" s="1"/>
  <c r="CH67" i="8"/>
  <c r="CH71" i="8"/>
  <c r="AA17" i="5"/>
  <c r="AD16" i="5"/>
  <c r="AA14" i="5"/>
  <c r="I60" i="5"/>
  <c r="I11" i="5"/>
  <c r="U98" i="5"/>
  <c r="U65" i="5"/>
  <c r="U101" i="5" s="1"/>
  <c r="U105" i="5" s="1"/>
  <c r="U61" i="5"/>
  <c r="S114" i="5"/>
  <c r="R117" i="5" s="1"/>
  <c r="AH10" i="15" s="1"/>
  <c r="AS35" i="5"/>
  <c r="AP150" i="5"/>
  <c r="R11" i="5"/>
  <c r="AS28" i="5"/>
  <c r="AV28" i="5" s="1"/>
  <c r="AS19" i="5"/>
  <c r="AL5" i="15"/>
  <c r="AA99" i="5" l="1"/>
  <c r="AS32" i="5"/>
  <c r="AV32" i="5" s="1"/>
  <c r="CD77" i="8"/>
  <c r="N62" i="8"/>
  <c r="L71" i="8"/>
  <c r="L131" i="8"/>
  <c r="L132" i="8" s="1"/>
  <c r="AY188" i="5"/>
  <c r="AY138" i="5" s="1"/>
  <c r="BB73" i="5"/>
  <c r="H119" i="8"/>
  <c r="AY23" i="5"/>
  <c r="BB23" i="5" s="1"/>
  <c r="AV21" i="5"/>
  <c r="AS33" i="5"/>
  <c r="AV33" i="5" s="1"/>
  <c r="X24" i="5"/>
  <c r="X12" i="5" s="1"/>
  <c r="M68" i="6"/>
  <c r="M78" i="6" s="1"/>
  <c r="M71" i="6"/>
  <c r="P68" i="6"/>
  <c r="P71" i="6"/>
  <c r="O68" i="6"/>
  <c r="O71" i="6"/>
  <c r="O78" i="6" s="1"/>
  <c r="K13" i="16"/>
  <c r="K18" i="16" s="1"/>
  <c r="K20" i="16" s="1"/>
  <c r="Q63" i="6" s="1"/>
  <c r="Q70" i="6" s="1"/>
  <c r="G13" i="16"/>
  <c r="F17" i="16"/>
  <c r="F21" i="16" s="1"/>
  <c r="L64" i="6" s="1"/>
  <c r="I13" i="16"/>
  <c r="I18" i="16" s="1"/>
  <c r="I20" i="16" s="1"/>
  <c r="O63" i="6" s="1"/>
  <c r="H13" i="16"/>
  <c r="H18" i="16" s="1"/>
  <c r="H20" i="16" s="1"/>
  <c r="N63" i="6" s="1"/>
  <c r="J13" i="16"/>
  <c r="J18" i="16" s="1"/>
  <c r="J20" i="16" s="1"/>
  <c r="P63" i="6" s="1"/>
  <c r="Q9" i="16"/>
  <c r="M9" i="16"/>
  <c r="N9" i="16"/>
  <c r="X13" i="8"/>
  <c r="AA14" i="8"/>
  <c r="AD14" i="8" s="1"/>
  <c r="AG14" i="8" s="1"/>
  <c r="AJ14" i="8" s="1"/>
  <c r="AM14" i="8" s="1"/>
  <c r="AP14" i="8" s="1"/>
  <c r="AS14" i="8" s="1"/>
  <c r="AV14" i="8" s="1"/>
  <c r="AY14" i="8" s="1"/>
  <c r="BB14" i="8" s="1"/>
  <c r="BE14" i="8" s="1"/>
  <c r="BH14" i="8" s="1"/>
  <c r="BK14" i="8" s="1"/>
  <c r="BN14" i="8" s="1"/>
  <c r="BQ14" i="8" s="1"/>
  <c r="CJ112" i="5"/>
  <c r="U116" i="5" s="1"/>
  <c r="W116" i="5"/>
  <c r="U119" i="5" s="1"/>
  <c r="AG11" i="15" s="1"/>
  <c r="Q76" i="8"/>
  <c r="P78" i="8"/>
  <c r="CG80" i="8"/>
  <c r="CF76" i="8"/>
  <c r="CF77" i="8"/>
  <c r="Q62" i="8"/>
  <c r="O71" i="8"/>
  <c r="O131" i="8"/>
  <c r="O132" i="8" s="1"/>
  <c r="O67" i="8"/>
  <c r="O72" i="8" s="1"/>
  <c r="AE62" i="8"/>
  <c r="AB131" i="8"/>
  <c r="AB137" i="8" s="1"/>
  <c r="Z81" i="8"/>
  <c r="AB81" i="8" s="1"/>
  <c r="AC81" i="8" s="1"/>
  <c r="AE81" i="8" s="1"/>
  <c r="CJ79" i="8"/>
  <c r="CL79" i="8" s="1"/>
  <c r="CM79" i="8" s="1"/>
  <c r="Y111" i="5"/>
  <c r="Z65" i="5"/>
  <c r="U11" i="5"/>
  <c r="AB176" i="5"/>
  <c r="AJ46" i="5"/>
  <c r="AG44" i="5"/>
  <c r="C16" i="16"/>
  <c r="S16" i="16"/>
  <c r="G179" i="5"/>
  <c r="G191" i="5"/>
  <c r="BV77" i="5" s="1"/>
  <c r="G85" i="5" s="1"/>
  <c r="P9" i="16"/>
  <c r="AD21" i="8"/>
  <c r="O9" i="16"/>
  <c r="AF66" i="5"/>
  <c r="AE112" i="5"/>
  <c r="CB67" i="8"/>
  <c r="CB134" i="8"/>
  <c r="L134" i="8" s="1"/>
  <c r="CD62" i="8"/>
  <c r="P113" i="8"/>
  <c r="AD131" i="5"/>
  <c r="AA132" i="5"/>
  <c r="CP82" i="5"/>
  <c r="N29" i="6"/>
  <c r="F13" i="15"/>
  <c r="CP80" i="5"/>
  <c r="AR185" i="5"/>
  <c r="AU70" i="5"/>
  <c r="AU185" i="5" s="1"/>
  <c r="D60" i="6"/>
  <c r="AG157" i="5"/>
  <c r="AJ158" i="5"/>
  <c r="U81" i="8"/>
  <c r="W115" i="5"/>
  <c r="U118" i="5" s="1"/>
  <c r="AF11" i="15" s="1"/>
  <c r="O127" i="5"/>
  <c r="U111" i="5"/>
  <c r="U115" i="5" s="1"/>
  <c r="AE176" i="5"/>
  <c r="CE67" i="8"/>
  <c r="CE72" i="8" s="1"/>
  <c r="P86" i="8"/>
  <c r="S4" i="15"/>
  <c r="K12" i="16"/>
  <c r="S12" i="16" s="1"/>
  <c r="S8" i="16"/>
  <c r="T62" i="8"/>
  <c r="R71" i="8"/>
  <c r="R131" i="8"/>
  <c r="R137" i="8" s="1"/>
  <c r="R67" i="8"/>
  <c r="R72" i="8" s="1"/>
  <c r="R9" i="16"/>
  <c r="AA38" i="5"/>
  <c r="AD39" i="5"/>
  <c r="CE81" i="8"/>
  <c r="CG81" i="8"/>
  <c r="CI81" i="8" s="1"/>
  <c r="AA129" i="5"/>
  <c r="AA128" i="5" s="1"/>
  <c r="H179" i="5"/>
  <c r="H191" i="5"/>
  <c r="BW77" i="5" s="1"/>
  <c r="CP96" i="8"/>
  <c r="CR96" i="8" s="1"/>
  <c r="CN111" i="5"/>
  <c r="Z180" i="5"/>
  <c r="AG162" i="5"/>
  <c r="AD163" i="5"/>
  <c r="K72" i="6"/>
  <c r="K33" i="6" s="1"/>
  <c r="K69" i="6"/>
  <c r="D65" i="6"/>
  <c r="AA25" i="5"/>
  <c r="AA24" i="5" s="1"/>
  <c r="AD26" i="5"/>
  <c r="F45" i="15"/>
  <c r="J12" i="15"/>
  <c r="C55" i="15"/>
  <c r="W110" i="5"/>
  <c r="W114" i="5" s="1"/>
  <c r="U117" i="5" s="1"/>
  <c r="AH11" i="15" s="1"/>
  <c r="W64" i="5"/>
  <c r="W68" i="5" s="1"/>
  <c r="AJ43" i="5"/>
  <c r="AG42" i="5"/>
  <c r="L72" i="6"/>
  <c r="L33" i="6" s="1"/>
  <c r="L69" i="6"/>
  <c r="CN95" i="8"/>
  <c r="CR95" i="8"/>
  <c r="CS95" i="8" s="1"/>
  <c r="W62" i="8"/>
  <c r="U131" i="8"/>
  <c r="U137" i="8" s="1"/>
  <c r="U71" i="8"/>
  <c r="U67" i="8"/>
  <c r="U72" i="8" s="1"/>
  <c r="L9" i="16"/>
  <c r="AA13" i="5"/>
  <c r="AA12" i="5" s="1"/>
  <c r="CH72" i="8"/>
  <c r="C31" i="4"/>
  <c r="CE71" i="8"/>
  <c r="V137" i="8"/>
  <c r="CK72" i="8"/>
  <c r="W179" i="5"/>
  <c r="W183" i="5" s="1"/>
  <c r="Y60" i="5"/>
  <c r="O11" i="6"/>
  <c r="Q110" i="5"/>
  <c r="Q114" i="5" s="1"/>
  <c r="O117" i="5" s="1"/>
  <c r="AH9" i="15" s="1"/>
  <c r="Q64" i="5"/>
  <c r="Q68" i="5" s="1"/>
  <c r="E21" i="16"/>
  <c r="C8" i="16"/>
  <c r="CN112" i="5"/>
  <c r="Z181" i="5"/>
  <c r="AG159" i="5"/>
  <c r="AJ161" i="5"/>
  <c r="AG130" i="5"/>
  <c r="AD129" i="5"/>
  <c r="AD128" i="5" s="1"/>
  <c r="F64" i="5"/>
  <c r="F76" i="5"/>
  <c r="F77" i="5" s="1"/>
  <c r="Q77" i="8"/>
  <c r="S79" i="8"/>
  <c r="CB77" i="8"/>
  <c r="CB116" i="8" s="1"/>
  <c r="L116" i="8" s="1"/>
  <c r="CD116" i="8"/>
  <c r="N116" i="8" s="1"/>
  <c r="N119" i="8" s="1"/>
  <c r="CN12" i="8"/>
  <c r="CQ12" i="8" s="1"/>
  <c r="CT12" i="8" s="1"/>
  <c r="CW12" i="8" s="1"/>
  <c r="CZ12" i="8" s="1"/>
  <c r="DC12" i="8" s="1"/>
  <c r="DF12" i="8" s="1"/>
  <c r="DI12" i="8" s="1"/>
  <c r="DL12" i="8" s="1"/>
  <c r="DO12" i="8" s="1"/>
  <c r="DR12" i="8" s="1"/>
  <c r="DU12" i="8" s="1"/>
  <c r="DX12" i="8" s="1"/>
  <c r="EA12" i="8" s="1"/>
  <c r="ED12" i="8" s="1"/>
  <c r="EG12" i="8" s="1"/>
  <c r="CQ13" i="8"/>
  <c r="CT13" i="8" s="1"/>
  <c r="CW13" i="8" s="1"/>
  <c r="CZ13" i="8" s="1"/>
  <c r="DC13" i="8" s="1"/>
  <c r="DF13" i="8" s="1"/>
  <c r="DI13" i="8" s="1"/>
  <c r="DL13" i="8" s="1"/>
  <c r="DO13" i="8" s="1"/>
  <c r="DR13" i="8" s="1"/>
  <c r="DU13" i="8" s="1"/>
  <c r="DX13" i="8" s="1"/>
  <c r="EA13" i="8" s="1"/>
  <c r="ED13" i="8" s="1"/>
  <c r="EG13" i="8" s="1"/>
  <c r="CN62" i="8"/>
  <c r="Y175" i="5"/>
  <c r="AJ154" i="5"/>
  <c r="AG153" i="5"/>
  <c r="CD78" i="8"/>
  <c r="CD87" i="8" s="1"/>
  <c r="CD86" i="8"/>
  <c r="CM83" i="5"/>
  <c r="M24" i="6"/>
  <c r="M40" i="6"/>
  <c r="CM81" i="5"/>
  <c r="M28" i="6"/>
  <c r="W12" i="6"/>
  <c r="BB83" i="5"/>
  <c r="BB81" i="5"/>
  <c r="W16" i="6"/>
  <c r="AS36" i="5"/>
  <c r="AD141" i="5"/>
  <c r="AA140" i="5"/>
  <c r="AD43" i="6"/>
  <c r="AD42" i="6"/>
  <c r="R28" i="15"/>
  <c r="J33" i="6"/>
  <c r="J79" i="6"/>
  <c r="L77" i="6"/>
  <c r="W96" i="8"/>
  <c r="Y96" i="8" s="1"/>
  <c r="U96" i="8"/>
  <c r="E20" i="16"/>
  <c r="AG16" i="5"/>
  <c r="AD17" i="5"/>
  <c r="AD14" i="5"/>
  <c r="AD13" i="5" s="1"/>
  <c r="Y94" i="8"/>
  <c r="AP29" i="5"/>
  <c r="AS136" i="5"/>
  <c r="V80" i="8"/>
  <c r="CX62" i="8"/>
  <c r="CU134" i="8"/>
  <c r="AE134" i="8" s="1"/>
  <c r="X173" i="5"/>
  <c r="X175" i="5" s="1"/>
  <c r="X179" i="5" s="1"/>
  <c r="I76" i="5"/>
  <c r="I77" i="5" s="1"/>
  <c r="I85" i="5" s="1"/>
  <c r="I64" i="5"/>
  <c r="I100" i="5" s="1"/>
  <c r="I96" i="5"/>
  <c r="R68" i="5"/>
  <c r="AV15" i="5"/>
  <c r="Q97" i="8"/>
  <c r="Q93" i="8"/>
  <c r="Q98" i="8" s="1"/>
  <c r="AS149" i="5"/>
  <c r="AV41" i="5"/>
  <c r="X61" i="5"/>
  <c r="X97" i="5" s="1"/>
  <c r="X98" i="5"/>
  <c r="AD172" i="5"/>
  <c r="AA167" i="5"/>
  <c r="AA145" i="5" s="1"/>
  <c r="AF177" i="5"/>
  <c r="AC176" i="5"/>
  <c r="AA177" i="5"/>
  <c r="AA176" i="5" s="1"/>
  <c r="AA58" i="5"/>
  <c r="P67" i="6"/>
  <c r="P70" i="6"/>
  <c r="AS133" i="5"/>
  <c r="CI71" i="8"/>
  <c r="CG71" i="8"/>
  <c r="CG67" i="8"/>
  <c r="CG134" i="8"/>
  <c r="Q134" i="8" s="1"/>
  <c r="AV37" i="5"/>
  <c r="AY72" i="5"/>
  <c r="AY32" i="5" s="1"/>
  <c r="AV187" i="5"/>
  <c r="AV151" i="5" s="1"/>
  <c r="AP156" i="5"/>
  <c r="CA110" i="5"/>
  <c r="CA77" i="5"/>
  <c r="L179" i="5"/>
  <c r="AS152" i="5"/>
  <c r="AV31" i="5"/>
  <c r="N87" i="8"/>
  <c r="P87" i="8"/>
  <c r="R78" i="5"/>
  <c r="AA62" i="5"/>
  <c r="AE62" i="5"/>
  <c r="AB61" i="5"/>
  <c r="Q67" i="6"/>
  <c r="AS150" i="5"/>
  <c r="C56" i="15"/>
  <c r="AA112" i="5"/>
  <c r="U173" i="5"/>
  <c r="U126" i="5" s="1"/>
  <c r="U175" i="5"/>
  <c r="BH82" i="5"/>
  <c r="BH80" i="5"/>
  <c r="Y17" i="6"/>
  <c r="B24" i="15"/>
  <c r="BU77" i="5"/>
  <c r="F85" i="5" s="1"/>
  <c r="AS148" i="5"/>
  <c r="AV148" i="5" s="1"/>
  <c r="AS143" i="5"/>
  <c r="H64" i="5"/>
  <c r="H76" i="5"/>
  <c r="AV27" i="5"/>
  <c r="AV36" i="5"/>
  <c r="CM134" i="8"/>
  <c r="W134" i="8" s="1"/>
  <c r="CM71" i="8"/>
  <c r="CM67" i="8"/>
  <c r="CO71" i="8"/>
  <c r="T95" i="8"/>
  <c r="R95" i="8" s="1"/>
  <c r="S91" i="8"/>
  <c r="S92" i="8"/>
  <c r="P15" i="6"/>
  <c r="AY74" i="5"/>
  <c r="AV189" i="5"/>
  <c r="U64" i="5"/>
  <c r="U77" i="5"/>
  <c r="AF61" i="5"/>
  <c r="AI62" i="5"/>
  <c r="R179" i="5"/>
  <c r="CG77" i="5"/>
  <c r="CG78" i="5" s="1"/>
  <c r="AV19" i="5"/>
  <c r="AV40" i="5"/>
  <c r="AA81" i="8"/>
  <c r="CJ67" i="8"/>
  <c r="CJ72" i="8" s="1"/>
  <c r="CJ134" i="8"/>
  <c r="T134" i="8" s="1"/>
  <c r="CJ71" i="8"/>
  <c r="L77" i="5"/>
  <c r="L64" i="5"/>
  <c r="L96" i="5"/>
  <c r="L103" i="5" s="1"/>
  <c r="L110" i="5"/>
  <c r="L114" i="5" s="1"/>
  <c r="AA66" i="5"/>
  <c r="AD178" i="5"/>
  <c r="AH178" i="5"/>
  <c r="CD125" i="8"/>
  <c r="N125" i="8" s="1"/>
  <c r="N128" i="8" s="1"/>
  <c r="CB92" i="8"/>
  <c r="CB125" i="8" s="1"/>
  <c r="L125" i="8" s="1"/>
  <c r="BK48" i="5"/>
  <c r="BN47" i="5"/>
  <c r="P11" i="6"/>
  <c r="AS135" i="5"/>
  <c r="AV135" i="5" s="1"/>
  <c r="AV22" i="5"/>
  <c r="AY22" i="5" s="1"/>
  <c r="AS134" i="5"/>
  <c r="AV134" i="5" s="1"/>
  <c r="AD8" i="15"/>
  <c r="AL8" i="15"/>
  <c r="AV20" i="5"/>
  <c r="AH63" i="5"/>
  <c r="AD63" i="5"/>
  <c r="AD66" i="5"/>
  <c r="AS137" i="5"/>
  <c r="AV137" i="5" s="1"/>
  <c r="AV35" i="5"/>
  <c r="AH176" i="5"/>
  <c r="AK177" i="5"/>
  <c r="AS52" i="5"/>
  <c r="AS30" i="5" s="1"/>
  <c r="AS29" i="5" s="1"/>
  <c r="AV57" i="5"/>
  <c r="Y64" i="5"/>
  <c r="Y110" i="5"/>
  <c r="AF81" i="8"/>
  <c r="AH81" i="8" s="1"/>
  <c r="U97" i="5"/>
  <c r="U68" i="5"/>
  <c r="BE81" i="5"/>
  <c r="X16" i="6"/>
  <c r="BE83" i="5"/>
  <c r="X12" i="6"/>
  <c r="CG94" i="8"/>
  <c r="CE94" i="8"/>
  <c r="CF92" i="8"/>
  <c r="CF91" i="8"/>
  <c r="Q122" i="8"/>
  <c r="O92" i="8"/>
  <c r="O122" i="8" s="1"/>
  <c r="O123" i="8" s="1"/>
  <c r="O9" i="15"/>
  <c r="J42" i="15"/>
  <c r="X9" i="15"/>
  <c r="N9" i="15"/>
  <c r="AS146" i="5"/>
  <c r="AV146" i="5" s="1"/>
  <c r="AS155" i="5"/>
  <c r="AV155" i="5" s="1"/>
  <c r="R96" i="8"/>
  <c r="AS147" i="5"/>
  <c r="AV147" i="5" s="1"/>
  <c r="AV18" i="5"/>
  <c r="X58" i="5" l="1"/>
  <c r="X11" i="5" s="1"/>
  <c r="C12" i="16"/>
  <c r="X81" i="8"/>
  <c r="M13" i="16"/>
  <c r="P13" i="16"/>
  <c r="AY37" i="5"/>
  <c r="AA11" i="5"/>
  <c r="R132" i="8"/>
  <c r="U132" i="8" s="1"/>
  <c r="AD99" i="5"/>
  <c r="AY33" i="5"/>
  <c r="AV143" i="5"/>
  <c r="BE73" i="5"/>
  <c r="BB188" i="5"/>
  <c r="BB138" i="5" s="1"/>
  <c r="N67" i="8"/>
  <c r="N71" i="8"/>
  <c r="P71" i="8"/>
  <c r="N131" i="8"/>
  <c r="W11" i="6"/>
  <c r="T79" i="8"/>
  <c r="S77" i="8"/>
  <c r="S76" i="8"/>
  <c r="AB181" i="5"/>
  <c r="CO112" i="5"/>
  <c r="Z116" i="5" s="1"/>
  <c r="X181" i="5"/>
  <c r="X102" i="5" s="1"/>
  <c r="X106" i="5" s="1"/>
  <c r="CQ95" i="8"/>
  <c r="CU95" i="8"/>
  <c r="K21" i="6"/>
  <c r="K79" i="6"/>
  <c r="D69" i="6"/>
  <c r="CO111" i="5"/>
  <c r="CM111" i="5" s="1"/>
  <c r="AB180" i="5"/>
  <c r="Z175" i="5"/>
  <c r="AG21" i="8"/>
  <c r="AJ21" i="8" s="1"/>
  <c r="AM21" i="8" s="1"/>
  <c r="AP21" i="8" s="1"/>
  <c r="AS21" i="8" s="1"/>
  <c r="AV21" i="8" s="1"/>
  <c r="AY21" i="8" s="1"/>
  <c r="BB21" i="8" s="1"/>
  <c r="BE21" i="8" s="1"/>
  <c r="BH21" i="8" s="1"/>
  <c r="BK21" i="8" s="1"/>
  <c r="BN21" i="8" s="1"/>
  <c r="BQ21" i="8" s="1"/>
  <c r="CK79" i="8"/>
  <c r="CO79" i="8"/>
  <c r="CP79" i="8" s="1"/>
  <c r="CG76" i="8"/>
  <c r="CF78" i="8"/>
  <c r="CF87" i="8" s="1"/>
  <c r="CF86" i="8"/>
  <c r="N67" i="6"/>
  <c r="N77" i="6" s="1"/>
  <c r="N70" i="6"/>
  <c r="M27" i="6"/>
  <c r="M38" i="6" s="1"/>
  <c r="M39" i="6"/>
  <c r="AM154" i="5"/>
  <c r="AJ153" i="5"/>
  <c r="O77" i="8"/>
  <c r="O113" i="8" s="1"/>
  <c r="Q113" i="8"/>
  <c r="AJ130" i="5"/>
  <c r="Y116" i="5"/>
  <c r="K64" i="6"/>
  <c r="AJ42" i="5"/>
  <c r="AM43" i="5"/>
  <c r="AD25" i="5"/>
  <c r="AG26" i="5"/>
  <c r="K24" i="6"/>
  <c r="K23" i="6" s="1"/>
  <c r="K27" i="6"/>
  <c r="AD38" i="5"/>
  <c r="AG39" i="5"/>
  <c r="L135" i="8"/>
  <c r="O135" i="8" s="1"/>
  <c r="R135" i="8" s="1"/>
  <c r="U135" i="8" s="1"/>
  <c r="L137" i="8"/>
  <c r="L138" i="8" s="1"/>
  <c r="AF112" i="5"/>
  <c r="AD112" i="5" s="1"/>
  <c r="AH66" i="5"/>
  <c r="P18" i="16"/>
  <c r="P20" i="16" s="1"/>
  <c r="V63" i="6" s="1"/>
  <c r="Z60" i="5"/>
  <c r="X110" i="5" s="1"/>
  <c r="Z111" i="5"/>
  <c r="Z115" i="5" s="1"/>
  <c r="AB65" i="5"/>
  <c r="AE131" i="8"/>
  <c r="AE137" i="8" s="1"/>
  <c r="AH62" i="8"/>
  <c r="Q131" i="8"/>
  <c r="Q137" i="8" s="1"/>
  <c r="Q71" i="8"/>
  <c r="S71" i="8"/>
  <c r="Q67" i="8"/>
  <c r="CI80" i="8"/>
  <c r="CG77" i="8"/>
  <c r="CG116" i="8" s="1"/>
  <c r="Q116" i="8" s="1"/>
  <c r="M18" i="16"/>
  <c r="M20" i="16" s="1"/>
  <c r="S63" i="6" s="1"/>
  <c r="R13" i="16"/>
  <c r="O13" i="16"/>
  <c r="L71" i="6"/>
  <c r="L68" i="6"/>
  <c r="AY18" i="5"/>
  <c r="AY35" i="5"/>
  <c r="AY40" i="5"/>
  <c r="AY19" i="5"/>
  <c r="CL72" i="8"/>
  <c r="AA60" i="5"/>
  <c r="AY21" i="5"/>
  <c r="D72" i="6"/>
  <c r="D79" i="6" s="1"/>
  <c r="AD140" i="5"/>
  <c r="AG141" i="5"/>
  <c r="CN110" i="5"/>
  <c r="Y114" i="5" s="1"/>
  <c r="Y179" i="5"/>
  <c r="AM161" i="5"/>
  <c r="AJ159" i="5"/>
  <c r="L21" i="6"/>
  <c r="L79" i="6"/>
  <c r="CS80" i="5"/>
  <c r="F14" i="15"/>
  <c r="CS82" i="5"/>
  <c r="O29" i="6"/>
  <c r="CN96" i="8"/>
  <c r="AL4" i="15"/>
  <c r="AD4" i="15"/>
  <c r="X65" i="5"/>
  <c r="AM158" i="5"/>
  <c r="AJ157" i="5"/>
  <c r="F46" i="15"/>
  <c r="J13" i="15"/>
  <c r="AD132" i="5"/>
  <c r="AG131" i="5"/>
  <c r="AG129" i="5" s="1"/>
  <c r="AG128" i="5" s="1"/>
  <c r="O18" i="16"/>
  <c r="O20" i="16" s="1"/>
  <c r="U63" i="6" s="1"/>
  <c r="O137" i="8"/>
  <c r="Y115" i="5"/>
  <c r="CE80" i="8"/>
  <c r="L13" i="16"/>
  <c r="O70" i="6"/>
  <c r="O67" i="6"/>
  <c r="Q13" i="16"/>
  <c r="Q18" i="16" s="1"/>
  <c r="Q20" i="16" s="1"/>
  <c r="W63" i="6" s="1"/>
  <c r="R85" i="5"/>
  <c r="R86" i="5" s="1"/>
  <c r="W15" i="6"/>
  <c r="M35" i="6"/>
  <c r="M23" i="6"/>
  <c r="M34" i="6" s="1"/>
  <c r="CD67" i="8"/>
  <c r="CD71" i="8"/>
  <c r="CF71" i="8"/>
  <c r="CD134" i="8"/>
  <c r="N134" i="8" s="1"/>
  <c r="N137" i="8" s="1"/>
  <c r="X180" i="5"/>
  <c r="M46" i="6"/>
  <c r="M52" i="6"/>
  <c r="AK12" i="15" s="1"/>
  <c r="M55" i="6"/>
  <c r="M57" i="6"/>
  <c r="CN67" i="8"/>
  <c r="CN72" i="8" s="1"/>
  <c r="CN134" i="8"/>
  <c r="X134" i="8" s="1"/>
  <c r="CN71" i="8"/>
  <c r="CQ62" i="8"/>
  <c r="CP62" i="8"/>
  <c r="L117" i="8"/>
  <c r="L119" i="8"/>
  <c r="L120" i="8" s="1"/>
  <c r="S9" i="16"/>
  <c r="L18" i="16"/>
  <c r="L20" i="16" s="1"/>
  <c r="R63" i="6" s="1"/>
  <c r="C9" i="16"/>
  <c r="W67" i="8"/>
  <c r="Y71" i="8"/>
  <c r="W71" i="8"/>
  <c r="W131" i="8"/>
  <c r="W137" i="8" s="1"/>
  <c r="L27" i="6"/>
  <c r="L24" i="6"/>
  <c r="L23" i="6" s="1"/>
  <c r="J45" i="15"/>
  <c r="O12" i="15"/>
  <c r="X12" i="15"/>
  <c r="N12" i="15"/>
  <c r="AJ162" i="5"/>
  <c r="AG163" i="5"/>
  <c r="CS96" i="8"/>
  <c r="CU96" i="8" s="1"/>
  <c r="CJ81" i="8"/>
  <c r="CL81" i="8" s="1"/>
  <c r="R18" i="16"/>
  <c r="R20" i="16" s="1"/>
  <c r="X63" i="6" s="1"/>
  <c r="T71" i="8"/>
  <c r="T131" i="8"/>
  <c r="T137" i="8" s="1"/>
  <c r="T67" i="8"/>
  <c r="V71" i="8"/>
  <c r="O173" i="5"/>
  <c r="O126" i="5" s="1"/>
  <c r="O175" i="5"/>
  <c r="CP81" i="5"/>
  <c r="CP83" i="5"/>
  <c r="N24" i="6"/>
  <c r="N40" i="6"/>
  <c r="N28" i="6"/>
  <c r="EK21" i="8"/>
  <c r="AM46" i="5"/>
  <c r="AJ44" i="5"/>
  <c r="CH79" i="8"/>
  <c r="CF116" i="8"/>
  <c r="P116" i="8" s="1"/>
  <c r="P119" i="8" s="1"/>
  <c r="Q78" i="8"/>
  <c r="Q87" i="8" s="1"/>
  <c r="Q86" i="8"/>
  <c r="X12" i="8"/>
  <c r="AA12" i="8" s="1"/>
  <c r="AD12" i="8" s="1"/>
  <c r="AG12" i="8" s="1"/>
  <c r="AJ12" i="8" s="1"/>
  <c r="AM12" i="8" s="1"/>
  <c r="AP12" i="8" s="1"/>
  <c r="AS12" i="8" s="1"/>
  <c r="AV12" i="8" s="1"/>
  <c r="AY12" i="8" s="1"/>
  <c r="BB12" i="8" s="1"/>
  <c r="BE12" i="8" s="1"/>
  <c r="BH12" i="8" s="1"/>
  <c r="BK12" i="8" s="1"/>
  <c r="BN12" i="8" s="1"/>
  <c r="BQ12" i="8" s="1"/>
  <c r="X62" i="8"/>
  <c r="AA13" i="8"/>
  <c r="AD13" i="8" s="1"/>
  <c r="AG13" i="8" s="1"/>
  <c r="AJ13" i="8" s="1"/>
  <c r="AM13" i="8" s="1"/>
  <c r="AP13" i="8" s="1"/>
  <c r="AS13" i="8" s="1"/>
  <c r="AV13" i="8" s="1"/>
  <c r="AY13" i="8" s="1"/>
  <c r="BB13" i="8" s="1"/>
  <c r="BE13" i="8" s="1"/>
  <c r="BH13" i="8" s="1"/>
  <c r="BK13" i="8" s="1"/>
  <c r="BN13" i="8" s="1"/>
  <c r="BQ13" i="8" s="1"/>
  <c r="K17" i="16"/>
  <c r="S17" i="16" s="1"/>
  <c r="N13" i="16"/>
  <c r="N18" i="16" s="1"/>
  <c r="N20" i="16" s="1"/>
  <c r="T63" i="6" s="1"/>
  <c r="G18" i="16"/>
  <c r="P78" i="6"/>
  <c r="J27" i="6"/>
  <c r="J38" i="6" s="1"/>
  <c r="J44" i="6"/>
  <c r="J24" i="6"/>
  <c r="D33" i="6"/>
  <c r="Q77" i="6"/>
  <c r="P77" i="6"/>
  <c r="CX134" i="8"/>
  <c r="AH134" i="8" s="1"/>
  <c r="DA62" i="8"/>
  <c r="AD81" i="8"/>
  <c r="L126" i="8"/>
  <c r="L128" i="8"/>
  <c r="L129" i="8" s="1"/>
  <c r="AI61" i="5"/>
  <c r="AL62" i="5"/>
  <c r="AY27" i="5"/>
  <c r="CI72" i="8"/>
  <c r="CG72" i="8"/>
  <c r="AY41" i="5"/>
  <c r="AY34" i="5"/>
  <c r="AV136" i="5"/>
  <c r="Z94" i="8"/>
  <c r="X94" i="8" s="1"/>
  <c r="Y12" i="6"/>
  <c r="Y16" i="6"/>
  <c r="AG81" i="8"/>
  <c r="AI81" i="8"/>
  <c r="AK81" i="8" s="1"/>
  <c r="L100" i="5"/>
  <c r="AY189" i="5"/>
  <c r="BB74" i="5"/>
  <c r="H77" i="5"/>
  <c r="AY28" i="5"/>
  <c r="W80" i="8"/>
  <c r="CI94" i="8"/>
  <c r="CG92" i="8"/>
  <c r="CE92" i="8" s="1"/>
  <c r="CE125" i="8" s="1"/>
  <c r="O125" i="8" s="1"/>
  <c r="O128" i="8" s="1"/>
  <c r="L85" i="5"/>
  <c r="U78" i="5"/>
  <c r="U179" i="5"/>
  <c r="U100" i="5" s="1"/>
  <c r="CJ77" i="5"/>
  <c r="CJ78" i="5" s="1"/>
  <c r="AY31" i="5"/>
  <c r="AS156" i="5"/>
  <c r="AV156" i="5" s="1"/>
  <c r="AV133" i="5"/>
  <c r="R100" i="5"/>
  <c r="Z96" i="8"/>
  <c r="AB96" i="8" s="1"/>
  <c r="V95" i="8"/>
  <c r="T92" i="8"/>
  <c r="AF176" i="5"/>
  <c r="AI177" i="5"/>
  <c r="AD177" i="5"/>
  <c r="AD176" i="5" s="1"/>
  <c r="X126" i="5"/>
  <c r="AJ16" i="5"/>
  <c r="AG17" i="5"/>
  <c r="AG14" i="5"/>
  <c r="AG13" i="5" s="1"/>
  <c r="K63" i="6"/>
  <c r="AV52" i="5"/>
  <c r="AV30" i="5" s="1"/>
  <c r="AY57" i="5"/>
  <c r="AN177" i="5"/>
  <c r="AY36" i="5"/>
  <c r="X11" i="6"/>
  <c r="CF93" i="8"/>
  <c r="CF98" i="8" s="1"/>
  <c r="CG91" i="8"/>
  <c r="CF97" i="8"/>
  <c r="X15" i="6"/>
  <c r="AG63" i="5"/>
  <c r="AK63" i="5"/>
  <c r="BQ47" i="5"/>
  <c r="BQ48" i="5" s="1"/>
  <c r="BN48" i="5"/>
  <c r="AK178" i="5"/>
  <c r="AK176" i="5" s="1"/>
  <c r="AG178" i="5"/>
  <c r="U96" i="5"/>
  <c r="U103" i="5" s="1"/>
  <c r="CM72" i="8"/>
  <c r="CO72" i="8"/>
  <c r="AV150" i="5"/>
  <c r="AD62" i="5"/>
  <c r="AH62" i="5"/>
  <c r="AE61" i="5"/>
  <c r="AV152" i="5"/>
  <c r="BB72" i="5"/>
  <c r="BB33" i="5" s="1"/>
  <c r="AY187" i="5"/>
  <c r="AY151" i="5" s="1"/>
  <c r="AA144" i="5"/>
  <c r="AA139" i="5" s="1"/>
  <c r="AA127" i="5" s="1"/>
  <c r="S93" i="8"/>
  <c r="S98" i="8" s="1"/>
  <c r="T91" i="8"/>
  <c r="S97" i="8"/>
  <c r="CF125" i="8"/>
  <c r="P125" i="8" s="1"/>
  <c r="P128" i="8" s="1"/>
  <c r="AY20" i="5"/>
  <c r="Z17" i="6"/>
  <c r="BK82" i="5"/>
  <c r="BK80" i="5"/>
  <c r="B25" i="15"/>
  <c r="S122" i="8"/>
  <c r="R92" i="8"/>
  <c r="R122" i="8" s="1"/>
  <c r="R123" i="8" s="1"/>
  <c r="C57" i="15"/>
  <c r="AA61" i="5"/>
  <c r="AA97" i="5" s="1"/>
  <c r="AA98" i="5"/>
  <c r="AD167" i="5"/>
  <c r="AD145" i="5" s="1"/>
  <c r="AD144" i="5" s="1"/>
  <c r="AD139" i="5" s="1"/>
  <c r="AD127" i="5" s="1"/>
  <c r="AG172" i="5"/>
  <c r="AV149" i="5"/>
  <c r="AY15" i="5"/>
  <c r="E48" i="5" l="1"/>
  <c r="U85" i="5"/>
  <c r="U86" i="5" s="1"/>
  <c r="S13" i="16"/>
  <c r="C13" i="16"/>
  <c r="L78" i="6"/>
  <c r="BE188" i="5"/>
  <c r="BE138" i="5" s="1"/>
  <c r="BH73" i="5"/>
  <c r="X60" i="5"/>
  <c r="CH81" i="8"/>
  <c r="O77" i="6"/>
  <c r="N72" i="8"/>
  <c r="P72" i="8"/>
  <c r="BE23" i="5"/>
  <c r="BH23" i="5" s="1"/>
  <c r="W67" i="6"/>
  <c r="W77" i="6" s="1"/>
  <c r="W70" i="6"/>
  <c r="AY134" i="5"/>
  <c r="O96" i="5"/>
  <c r="CD110" i="5"/>
  <c r="O114" i="5" s="1"/>
  <c r="O179" i="5"/>
  <c r="CD77" i="5"/>
  <c r="R182" i="5"/>
  <c r="X89" i="5"/>
  <c r="X90" i="5" s="1"/>
  <c r="S12" i="15"/>
  <c r="AD12" i="15" s="1"/>
  <c r="N13" i="15"/>
  <c r="O13" i="15"/>
  <c r="X13" i="15"/>
  <c r="J46" i="15"/>
  <c r="O24" i="6"/>
  <c r="CS83" i="5"/>
  <c r="CS81" i="5"/>
  <c r="O28" i="6"/>
  <c r="O40" i="6"/>
  <c r="AH112" i="5"/>
  <c r="AI66" i="5"/>
  <c r="AJ26" i="5"/>
  <c r="AG25" i="5"/>
  <c r="O114" i="8"/>
  <c r="T67" i="6"/>
  <c r="T77" i="6" s="1"/>
  <c r="T70" i="6"/>
  <c r="CQ111" i="5"/>
  <c r="AC180" i="5"/>
  <c r="AA180" i="5" s="1"/>
  <c r="AB175" i="5"/>
  <c r="K44" i="6"/>
  <c r="D21" i="6"/>
  <c r="K15" i="6"/>
  <c r="K38" i="6" s="1"/>
  <c r="K12" i="6"/>
  <c r="X119" i="5"/>
  <c r="AG12" i="15" s="1"/>
  <c r="R79" i="8"/>
  <c r="V79" i="8"/>
  <c r="T77" i="8"/>
  <c r="BB31" i="5"/>
  <c r="CE77" i="8"/>
  <c r="CE116" i="8" s="1"/>
  <c r="O116" i="8" s="1"/>
  <c r="O117" i="8" s="1"/>
  <c r="N23" i="6"/>
  <c r="N34" i="6" s="1"/>
  <c r="N35" i="6"/>
  <c r="CM81" i="8"/>
  <c r="CO81" i="8" s="1"/>
  <c r="CK81" i="8"/>
  <c r="AM162" i="5"/>
  <c r="AJ163" i="5"/>
  <c r="R67" i="6"/>
  <c r="R70" i="6"/>
  <c r="U70" i="6"/>
  <c r="U67" i="6"/>
  <c r="L12" i="6"/>
  <c r="L15" i="6"/>
  <c r="L38" i="6" s="1"/>
  <c r="L44" i="6"/>
  <c r="CJ80" i="8"/>
  <c r="CI76" i="8"/>
  <c r="CI77" i="8"/>
  <c r="AD24" i="5"/>
  <c r="AD12" i="5" s="1"/>
  <c r="CV95" i="8"/>
  <c r="CX95" i="8" s="1"/>
  <c r="AC181" i="5"/>
  <c r="AA181" i="5" s="1"/>
  <c r="AA102" i="5" s="1"/>
  <c r="AA106" i="5" s="1"/>
  <c r="CQ112" i="5"/>
  <c r="BB20" i="5"/>
  <c r="BB22" i="5"/>
  <c r="R77" i="6"/>
  <c r="K21" i="16"/>
  <c r="C17" i="16"/>
  <c r="CQ96" i="8"/>
  <c r="CP71" i="8"/>
  <c r="CP67" i="8"/>
  <c r="CP72" i="8" s="1"/>
  <c r="CS62" i="8"/>
  <c r="CP134" i="8"/>
  <c r="Z134" i="8" s="1"/>
  <c r="X111" i="5"/>
  <c r="X115" i="5" s="1"/>
  <c r="AJ131" i="5"/>
  <c r="AG132" i="5"/>
  <c r="F47" i="15"/>
  <c r="J14" i="15"/>
  <c r="AJ141" i="5"/>
  <c r="AG140" i="5"/>
  <c r="Q72" i="8"/>
  <c r="S72" i="8"/>
  <c r="AH131" i="8"/>
  <c r="AK62" i="8"/>
  <c r="Z110" i="5"/>
  <c r="Z64" i="5"/>
  <c r="Z68" i="5" s="1"/>
  <c r="X76" i="5"/>
  <c r="O138" i="8"/>
  <c r="R138" i="8" s="1"/>
  <c r="U138" i="8" s="1"/>
  <c r="AM42" i="5"/>
  <c r="AP43" i="5"/>
  <c r="K68" i="6"/>
  <c r="K71" i="6"/>
  <c r="AM130" i="5"/>
  <c r="AJ129" i="5"/>
  <c r="AJ128" i="5" s="1"/>
  <c r="AP154" i="5"/>
  <c r="AM153" i="5"/>
  <c r="EK22" i="8"/>
  <c r="S86" i="8"/>
  <c r="T76" i="8"/>
  <c r="S78" i="8"/>
  <c r="S87" i="8" s="1"/>
  <c r="BB27" i="5"/>
  <c r="AY155" i="5"/>
  <c r="X131" i="8"/>
  <c r="Z62" i="8"/>
  <c r="X67" i="8"/>
  <c r="X72" i="8" s="1"/>
  <c r="X71" i="8"/>
  <c r="AA62" i="8"/>
  <c r="AP46" i="5"/>
  <c r="AM44" i="5"/>
  <c r="N52" i="6"/>
  <c r="AK13" i="15" s="1"/>
  <c r="N55" i="6"/>
  <c r="N46" i="6"/>
  <c r="N57" i="6"/>
  <c r="T72" i="8"/>
  <c r="V72" i="8"/>
  <c r="CV80" i="5"/>
  <c r="P29" i="6"/>
  <c r="CV82" i="5"/>
  <c r="F15" i="15"/>
  <c r="CD72" i="8"/>
  <c r="CF72" i="8"/>
  <c r="AB111" i="5"/>
  <c r="AC65" i="5"/>
  <c r="AB60" i="5"/>
  <c r="AJ39" i="5"/>
  <c r="AG38" i="5"/>
  <c r="CN79" i="8"/>
  <c r="CR79" i="8"/>
  <c r="AY149" i="5"/>
  <c r="AG66" i="5"/>
  <c r="BB21" i="5"/>
  <c r="X96" i="8"/>
  <c r="AY137" i="5"/>
  <c r="E47" i="5"/>
  <c r="AY135" i="5"/>
  <c r="AH137" i="8"/>
  <c r="D44" i="6"/>
  <c r="G20" i="16"/>
  <c r="C18" i="16"/>
  <c r="S18" i="16"/>
  <c r="N27" i="6"/>
  <c r="N38" i="6" s="1"/>
  <c r="N39" i="6"/>
  <c r="X67" i="6"/>
  <c r="X70" i="6"/>
  <c r="CT96" i="8"/>
  <c r="CV96" i="8"/>
  <c r="CX96" i="8" s="1"/>
  <c r="W72" i="8"/>
  <c r="Y72" i="8"/>
  <c r="CT62" i="8"/>
  <c r="CQ134" i="8"/>
  <c r="AA134" i="8" s="1"/>
  <c r="X101" i="5"/>
  <c r="X105" i="5" s="1"/>
  <c r="X118" i="5"/>
  <c r="AF12" i="15" s="1"/>
  <c r="AM157" i="5"/>
  <c r="AP158" i="5"/>
  <c r="AM159" i="5"/>
  <c r="AP161" i="5"/>
  <c r="S67" i="6"/>
  <c r="S70" i="6"/>
  <c r="V67" i="6"/>
  <c r="V70" i="6"/>
  <c r="X135" i="8"/>
  <c r="AA135" i="8" s="1"/>
  <c r="CM112" i="5"/>
  <c r="X116" i="5" s="1"/>
  <c r="Q119" i="8"/>
  <c r="CG86" i="8"/>
  <c r="CG78" i="8"/>
  <c r="CG87" i="8" s="1"/>
  <c r="X191" i="5"/>
  <c r="CM110" i="5"/>
  <c r="X114" i="5" s="1"/>
  <c r="Z179" i="5"/>
  <c r="Z183" i="5" s="1"/>
  <c r="CO110" i="5"/>
  <c r="S113" i="8"/>
  <c r="J23" i="6"/>
  <c r="J34" i="6" s="1"/>
  <c r="J35" i="6"/>
  <c r="J46" i="6"/>
  <c r="Q9" i="15"/>
  <c r="J52" i="6"/>
  <c r="AK9" i="15" s="1"/>
  <c r="B30" i="15"/>
  <c r="AC17" i="6"/>
  <c r="E82" i="5"/>
  <c r="E80" i="5"/>
  <c r="U104" i="5"/>
  <c r="T97" i="8"/>
  <c r="T93" i="8"/>
  <c r="T98" i="8" s="1"/>
  <c r="AY143" i="5"/>
  <c r="CG97" i="8"/>
  <c r="CG93" i="8"/>
  <c r="CG98" i="8" s="1"/>
  <c r="AY146" i="5"/>
  <c r="AY148" i="5"/>
  <c r="K70" i="6"/>
  <c r="K67" i="6"/>
  <c r="BB40" i="5"/>
  <c r="AC96" i="8"/>
  <c r="AE96" i="8" s="1"/>
  <c r="AA64" i="5"/>
  <c r="AY147" i="5"/>
  <c r="AL61" i="5"/>
  <c r="AO62" i="5"/>
  <c r="AY152" i="5"/>
  <c r="C58" i="15"/>
  <c r="AN63" i="5"/>
  <c r="AJ63" i="5"/>
  <c r="BB36" i="5"/>
  <c r="BB35" i="5"/>
  <c r="CG125" i="8"/>
  <c r="Q125" i="8" s="1"/>
  <c r="Q128" i="8" s="1"/>
  <c r="Y80" i="8"/>
  <c r="BB189" i="5"/>
  <c r="BE74" i="5"/>
  <c r="BE27" i="5" s="1"/>
  <c r="BB34" i="5"/>
  <c r="BB18" i="5"/>
  <c r="AN178" i="5"/>
  <c r="AN176" i="5" s="1"/>
  <c r="AJ178" i="5"/>
  <c r="AG99" i="5"/>
  <c r="AY52" i="5"/>
  <c r="AY30" i="5" s="1"/>
  <c r="AY29" i="5" s="1"/>
  <c r="BB57" i="5"/>
  <c r="AY133" i="5"/>
  <c r="CJ94" i="8"/>
  <c r="CH94" i="8"/>
  <c r="CI91" i="8"/>
  <c r="CI92" i="8"/>
  <c r="U80" i="8"/>
  <c r="DD62" i="8"/>
  <c r="DA134" i="8"/>
  <c r="AK134" i="8" s="1"/>
  <c r="BB15" i="5"/>
  <c r="AY150" i="5"/>
  <c r="O126" i="8"/>
  <c r="AJ172" i="5"/>
  <c r="AG167" i="5"/>
  <c r="AG145" i="5" s="1"/>
  <c r="AV29" i="5"/>
  <c r="BB28" i="5"/>
  <c r="BB19" i="5"/>
  <c r="BB37" i="5"/>
  <c r="AB94" i="8"/>
  <c r="H85" i="5"/>
  <c r="AA173" i="5"/>
  <c r="AD173" i="5"/>
  <c r="AD126" i="5" s="1"/>
  <c r="Z16" i="6"/>
  <c r="Z12" i="6"/>
  <c r="AG62" i="5"/>
  <c r="AK62" i="5"/>
  <c r="AH61" i="5"/>
  <c r="BN82" i="5"/>
  <c r="AA17" i="6"/>
  <c r="BN80" i="5"/>
  <c r="B26" i="15"/>
  <c r="B28" i="15" s="1"/>
  <c r="AJ17" i="5"/>
  <c r="AM16" i="5"/>
  <c r="AJ14" i="5"/>
  <c r="AJ13" i="5" s="1"/>
  <c r="AL177" i="5"/>
  <c r="AI176" i="5"/>
  <c r="AG177" i="5"/>
  <c r="AG176" i="5" s="1"/>
  <c r="T122" i="8"/>
  <c r="AY156" i="5"/>
  <c r="L104" i="5"/>
  <c r="Y15" i="6"/>
  <c r="BB41" i="5"/>
  <c r="AQ177" i="5"/>
  <c r="BE72" i="5"/>
  <c r="BE31" i="5" s="1"/>
  <c r="BB187" i="5"/>
  <c r="BB135" i="5" s="1"/>
  <c r="AD61" i="5"/>
  <c r="AD97" i="5" s="1"/>
  <c r="AD98" i="5"/>
  <c r="B27" i="15"/>
  <c r="AB17" i="6"/>
  <c r="BQ82" i="5"/>
  <c r="BQ80" i="5"/>
  <c r="W95" i="8"/>
  <c r="V92" i="8"/>
  <c r="V91" i="8"/>
  <c r="AL81" i="8"/>
  <c r="AN81" i="8" s="1"/>
  <c r="Y11" i="6"/>
  <c r="AY136" i="5"/>
  <c r="O129" i="8"/>
  <c r="BB32" i="5"/>
  <c r="BB155" i="5" l="1"/>
  <c r="U77" i="6"/>
  <c r="BH188" i="5"/>
  <c r="BH138" i="5" s="1"/>
  <c r="BK73" i="5"/>
  <c r="T113" i="8"/>
  <c r="V77" i="6"/>
  <c r="X77" i="6"/>
  <c r="Z114" i="5"/>
  <c r="X117" i="5" s="1"/>
  <c r="AH12" i="15" s="1"/>
  <c r="CT95" i="8"/>
  <c r="X64" i="5"/>
  <c r="X100" i="5" s="1"/>
  <c r="X104" i="5" s="1"/>
  <c r="X96" i="5"/>
  <c r="X103" i="5" s="1"/>
  <c r="BE22" i="5"/>
  <c r="BE34" i="5"/>
  <c r="AP159" i="5"/>
  <c r="AS161" i="5"/>
  <c r="F48" i="15"/>
  <c r="J15" i="15"/>
  <c r="X137" i="8"/>
  <c r="X138" i="8" s="1"/>
  <c r="X132" i="8"/>
  <c r="AD58" i="5"/>
  <c r="AD11" i="5" s="1"/>
  <c r="CQ110" i="5"/>
  <c r="AB179" i="5"/>
  <c r="O52" i="6"/>
  <c r="AK14" i="15" s="1"/>
  <c r="O55" i="6"/>
  <c r="O46" i="6"/>
  <c r="O57" i="6"/>
  <c r="O23" i="6"/>
  <c r="O34" i="6" s="1"/>
  <c r="O35" i="6"/>
  <c r="CD78" i="5"/>
  <c r="O85" i="5"/>
  <c r="O86" i="5" s="1"/>
  <c r="R77" i="8"/>
  <c r="R113" i="8" s="1"/>
  <c r="X183" i="5"/>
  <c r="X182" i="5"/>
  <c r="CM77" i="5"/>
  <c r="CM78" i="5" s="1"/>
  <c r="AJ38" i="5"/>
  <c r="AM39" i="5"/>
  <c r="T78" i="8"/>
  <c r="T87" i="8" s="1"/>
  <c r="T86" i="8"/>
  <c r="AS154" i="5"/>
  <c r="AP153" i="5"/>
  <c r="K78" i="6"/>
  <c r="AN62" i="8"/>
  <c r="AK131" i="8"/>
  <c r="CV62" i="8"/>
  <c r="CS134" i="8"/>
  <c r="AC134" i="8" s="1"/>
  <c r="CI116" i="8"/>
  <c r="S116" i="8" s="1"/>
  <c r="Q11" i="15"/>
  <c r="L46" i="6"/>
  <c r="L52" i="6"/>
  <c r="AK11" i="15" s="1"/>
  <c r="CP81" i="8"/>
  <c r="CR81" i="8" s="1"/>
  <c r="W79" i="8"/>
  <c r="V76" i="8"/>
  <c r="V77" i="8"/>
  <c r="CR111" i="5"/>
  <c r="AE180" i="5"/>
  <c r="AC175" i="5"/>
  <c r="CP110" i="5" s="1"/>
  <c r="AJ25" i="5"/>
  <c r="AM26" i="5"/>
  <c r="O27" i="6"/>
  <c r="O38" i="6" s="1"/>
  <c r="O39" i="6"/>
  <c r="O100" i="5"/>
  <c r="R183" i="5"/>
  <c r="AA96" i="8"/>
  <c r="S77" i="6"/>
  <c r="AS158" i="5"/>
  <c r="AP157" i="5"/>
  <c r="CY96" i="8"/>
  <c r="DA96" i="8" s="1"/>
  <c r="M63" i="6"/>
  <c r="S20" i="16"/>
  <c r="C20" i="16"/>
  <c r="CS79" i="8"/>
  <c r="CU79" i="8" s="1"/>
  <c r="CV79" i="8" s="1"/>
  <c r="AB110" i="5"/>
  <c r="AB64" i="5"/>
  <c r="CV83" i="5"/>
  <c r="P24" i="6"/>
  <c r="CV81" i="5"/>
  <c r="P28" i="6"/>
  <c r="P40" i="6"/>
  <c r="X67" i="5"/>
  <c r="X68" i="5"/>
  <c r="X77" i="5"/>
  <c r="AM141" i="5"/>
  <c r="AJ140" i="5"/>
  <c r="AJ132" i="5"/>
  <c r="AM131" i="5"/>
  <c r="AM129" i="5" s="1"/>
  <c r="AM128" i="5" s="1"/>
  <c r="CY95" i="8"/>
  <c r="DA95" i="8" s="1"/>
  <c r="CW95" i="8"/>
  <c r="CI86" i="8"/>
  <c r="CI78" i="8"/>
  <c r="CI87" i="8" s="1"/>
  <c r="CJ76" i="8"/>
  <c r="F16" i="15"/>
  <c r="CY80" i="5"/>
  <c r="CY82" i="5"/>
  <c r="Q29" i="6"/>
  <c r="CP111" i="5"/>
  <c r="AK66" i="5"/>
  <c r="AI112" i="5"/>
  <c r="S119" i="8"/>
  <c r="AB115" i="5"/>
  <c r="AD62" i="8"/>
  <c r="AA131" i="8"/>
  <c r="AA137" i="8" s="1"/>
  <c r="AE181" i="5"/>
  <c r="CR112" i="5"/>
  <c r="AC116" i="5" s="1"/>
  <c r="CL80" i="8"/>
  <c r="CJ77" i="8"/>
  <c r="CJ116" i="8" s="1"/>
  <c r="T116" i="8" s="1"/>
  <c r="T119" i="8" s="1"/>
  <c r="K11" i="6"/>
  <c r="K34" i="6" s="1"/>
  <c r="K35" i="6"/>
  <c r="AG24" i="5"/>
  <c r="AG12" i="5" s="1"/>
  <c r="BE28" i="5"/>
  <c r="AK137" i="8"/>
  <c r="BB149" i="5"/>
  <c r="CT134" i="8"/>
  <c r="AD134" i="8" s="1"/>
  <c r="AD135" i="8" s="1"/>
  <c r="CW62" i="8"/>
  <c r="AE65" i="5"/>
  <c r="AC111" i="5"/>
  <c r="AC115" i="5" s="1"/>
  <c r="AC60" i="5"/>
  <c r="AA76" i="5" s="1"/>
  <c r="AP44" i="5"/>
  <c r="AS46" i="5"/>
  <c r="AC62" i="8"/>
  <c r="Z71" i="8"/>
  <c r="Z67" i="8"/>
  <c r="Z72" i="8" s="1"/>
  <c r="Z131" i="8"/>
  <c r="Z137" i="8" s="1"/>
  <c r="AP130" i="5"/>
  <c r="AP42" i="5"/>
  <c r="AS43" i="5"/>
  <c r="O14" i="15"/>
  <c r="X14" i="15"/>
  <c r="J47" i="15"/>
  <c r="N14" i="15"/>
  <c r="Q64" i="6"/>
  <c r="C21" i="16"/>
  <c r="S21" i="16"/>
  <c r="AB116" i="5"/>
  <c r="CP112" i="5"/>
  <c r="AA116" i="5" s="1"/>
  <c r="CH80" i="8"/>
  <c r="L11" i="6"/>
  <c r="L34" i="6" s="1"/>
  <c r="L35" i="6"/>
  <c r="AL12" i="15"/>
  <c r="AP162" i="5"/>
  <c r="AM163" i="5"/>
  <c r="Q10" i="15"/>
  <c r="K46" i="6"/>
  <c r="K52" i="6"/>
  <c r="AK10" i="15" s="1"/>
  <c r="O119" i="8"/>
  <c r="O120" i="8" s="1"/>
  <c r="AG112" i="5"/>
  <c r="AA89" i="5"/>
  <c r="AA90" i="5" s="1"/>
  <c r="S13" i="15"/>
  <c r="AD13" i="15" s="1"/>
  <c r="R103" i="5"/>
  <c r="O103" i="5"/>
  <c r="AA65" i="5"/>
  <c r="AA101" i="5" s="1"/>
  <c r="AA105" i="5" s="1"/>
  <c r="Q28" i="15"/>
  <c r="O89" i="5"/>
  <c r="O90" i="5" s="1"/>
  <c r="S9" i="15"/>
  <c r="K77" i="6"/>
  <c r="E29" i="15"/>
  <c r="C61" i="15"/>
  <c r="D29" i="15"/>
  <c r="AO81" i="8"/>
  <c r="AQ81" i="8" s="1"/>
  <c r="AA12" i="6"/>
  <c r="AA16" i="6"/>
  <c r="D17" i="6"/>
  <c r="AD17" i="6" s="1"/>
  <c r="AM178" i="5"/>
  <c r="AQ178" i="5"/>
  <c r="AL176" i="5"/>
  <c r="AO177" i="5"/>
  <c r="AJ177" i="5"/>
  <c r="AJ176" i="5" s="1"/>
  <c r="CL94" i="8"/>
  <c r="CJ92" i="8"/>
  <c r="CH92" i="8" s="1"/>
  <c r="CH125" i="8" s="1"/>
  <c r="R125" i="8" s="1"/>
  <c r="BH72" i="5"/>
  <c r="BE187" i="5"/>
  <c r="BE135" i="5" s="1"/>
  <c r="AT177" i="5"/>
  <c r="AQ176" i="5"/>
  <c r="AC94" i="8"/>
  <c r="AA94" i="8" s="1"/>
  <c r="BB134" i="5"/>
  <c r="AG144" i="5"/>
  <c r="AG139" i="5" s="1"/>
  <c r="AG127" i="5" s="1"/>
  <c r="BE35" i="5"/>
  <c r="BH35" i="5" s="1"/>
  <c r="BB137" i="5"/>
  <c r="Z11" i="6"/>
  <c r="Z15" i="6"/>
  <c r="AP16" i="5"/>
  <c r="AM17" i="5"/>
  <c r="AM14" i="5"/>
  <c r="AM13" i="5" s="1"/>
  <c r="BH31" i="5"/>
  <c r="BE37" i="5"/>
  <c r="BH37" i="5" s="1"/>
  <c r="AM172" i="5"/>
  <c r="AJ167" i="5"/>
  <c r="AJ145" i="5" s="1"/>
  <c r="AJ144" i="5" s="1"/>
  <c r="BE36" i="5"/>
  <c r="AO61" i="5"/>
  <c r="AR62" i="5"/>
  <c r="BE21" i="5"/>
  <c r="BH21" i="5" s="1"/>
  <c r="BB151" i="5"/>
  <c r="BE15" i="5"/>
  <c r="BH74" i="5"/>
  <c r="BE189" i="5"/>
  <c r="AD175" i="5"/>
  <c r="DD134" i="8"/>
  <c r="AN134" i="8" s="1"/>
  <c r="DG62" i="8"/>
  <c r="BB148" i="5"/>
  <c r="BH28" i="5"/>
  <c r="BH34" i="5"/>
  <c r="BE18" i="5"/>
  <c r="BH18" i="5" s="1"/>
  <c r="BB156" i="5"/>
  <c r="C60" i="15"/>
  <c r="W91" i="8"/>
  <c r="V97" i="8"/>
  <c r="V93" i="8"/>
  <c r="V98" i="8" s="1"/>
  <c r="BE19" i="5"/>
  <c r="BH19" i="5" s="1"/>
  <c r="BB133" i="5"/>
  <c r="BB147" i="5"/>
  <c r="BB146" i="5"/>
  <c r="BE146" i="5" s="1"/>
  <c r="BB143" i="5"/>
  <c r="BE143" i="5" s="1"/>
  <c r="BE41" i="5"/>
  <c r="BH41" i="5" s="1"/>
  <c r="BE57" i="5"/>
  <c r="BB52" i="5"/>
  <c r="BB30" i="5" s="1"/>
  <c r="BB29" i="5" s="1"/>
  <c r="AB12" i="6"/>
  <c r="AB16" i="6"/>
  <c r="BB136" i="5"/>
  <c r="BE32" i="5"/>
  <c r="BH32" i="5" s="1"/>
  <c r="V122" i="8"/>
  <c r="C59" i="15"/>
  <c r="AK61" i="5"/>
  <c r="AN62" i="5"/>
  <c r="AJ62" i="5"/>
  <c r="AA126" i="5"/>
  <c r="CI125" i="8"/>
  <c r="S125" i="8" s="1"/>
  <c r="S128" i="8" s="1"/>
  <c r="Z80" i="8"/>
  <c r="AJ99" i="5"/>
  <c r="BB152" i="5"/>
  <c r="AF96" i="8"/>
  <c r="AH96" i="8" s="1"/>
  <c r="Y95" i="8"/>
  <c r="W92" i="8"/>
  <c r="AJ81" i="8"/>
  <c r="U95" i="8"/>
  <c r="AG61" i="5"/>
  <c r="AG97" i="5" s="1"/>
  <c r="AG98" i="5"/>
  <c r="AA175" i="5"/>
  <c r="BB150" i="5"/>
  <c r="BE150" i="5" s="1"/>
  <c r="CJ91" i="8"/>
  <c r="CI93" i="8"/>
  <c r="CI98" i="8" s="1"/>
  <c r="CI97" i="8"/>
  <c r="AQ63" i="5"/>
  <c r="AM63" i="5"/>
  <c r="AM99" i="5" s="1"/>
  <c r="BE20" i="5"/>
  <c r="BE40" i="5"/>
  <c r="BH40" i="5" s="1"/>
  <c r="BE33" i="5"/>
  <c r="AL13" i="15" l="1"/>
  <c r="BK23" i="5"/>
  <c r="BN73" i="5"/>
  <c r="BK188" i="5"/>
  <c r="BK138" i="5" s="1"/>
  <c r="AA119" i="5"/>
  <c r="AG13" i="15" s="1"/>
  <c r="AA110" i="5"/>
  <c r="AA138" i="8"/>
  <c r="AD138" i="8" s="1"/>
  <c r="CQ79" i="8"/>
  <c r="BH22" i="5"/>
  <c r="R128" i="8"/>
  <c r="R129" i="8" s="1"/>
  <c r="R126" i="8"/>
  <c r="DB80" i="5"/>
  <c r="R29" i="6"/>
  <c r="DB82" i="5"/>
  <c r="F17" i="15"/>
  <c r="CW134" i="8"/>
  <c r="AG134" i="8" s="1"/>
  <c r="AG135" i="8" s="1"/>
  <c r="CZ62" i="8"/>
  <c r="F49" i="15"/>
  <c r="J16" i="15"/>
  <c r="P23" i="6"/>
  <c r="P34" i="6" s="1"/>
  <c r="P35" i="6"/>
  <c r="AA114" i="5"/>
  <c r="DB96" i="8"/>
  <c r="DD96" i="8" s="1"/>
  <c r="AP26" i="5"/>
  <c r="AM25" i="5"/>
  <c r="Y79" i="8"/>
  <c r="W77" i="8"/>
  <c r="AQ62" i="8"/>
  <c r="AN131" i="8"/>
  <c r="AN137" i="8" s="1"/>
  <c r="W122" i="8"/>
  <c r="BE149" i="5"/>
  <c r="BE147" i="5"/>
  <c r="AJ139" i="5"/>
  <c r="AJ127" i="5" s="1"/>
  <c r="AM81" i="8"/>
  <c r="AS162" i="5"/>
  <c r="AP163" i="5"/>
  <c r="AC64" i="5"/>
  <c r="AC68" i="5" s="1"/>
  <c r="AC110" i="5"/>
  <c r="AG58" i="5"/>
  <c r="AG11" i="5" s="1"/>
  <c r="CL76" i="8"/>
  <c r="CM80" i="8"/>
  <c r="CL77" i="8"/>
  <c r="AG62" i="8"/>
  <c r="AD131" i="8"/>
  <c r="AD137" i="8" s="1"/>
  <c r="Q24" i="6"/>
  <c r="Q28" i="6"/>
  <c r="CY83" i="5"/>
  <c r="Q40" i="6"/>
  <c r="CY81" i="5"/>
  <c r="CJ86" i="8"/>
  <c r="CJ78" i="8"/>
  <c r="CJ87" i="8" s="1"/>
  <c r="DB95" i="8"/>
  <c r="DD95" i="8" s="1"/>
  <c r="AM140" i="5"/>
  <c r="AP141" i="5"/>
  <c r="P46" i="6"/>
  <c r="P55" i="6"/>
  <c r="P57" i="6"/>
  <c r="P52" i="6"/>
  <c r="AK15" i="15" s="1"/>
  <c r="AB114" i="5"/>
  <c r="R104" i="5"/>
  <c r="O104" i="5"/>
  <c r="AJ24" i="5"/>
  <c r="AJ12" i="5" s="1"/>
  <c r="AJ58" i="5" s="1"/>
  <c r="AJ11" i="5" s="1"/>
  <c r="V113" i="8"/>
  <c r="U77" i="8"/>
  <c r="U113" i="8" s="1"/>
  <c r="CN81" i="8"/>
  <c r="U89" i="5"/>
  <c r="U90" i="5" s="1"/>
  <c r="S11" i="15"/>
  <c r="AD11" i="15" s="1"/>
  <c r="AV154" i="5"/>
  <c r="AS153" i="5"/>
  <c r="AM38" i="5"/>
  <c r="AP39" i="5"/>
  <c r="AA132" i="8"/>
  <c r="AD132" i="8" s="1"/>
  <c r="AS159" i="5"/>
  <c r="AV161" i="5"/>
  <c r="Q68" i="6"/>
  <c r="D68" i="6" s="1"/>
  <c r="Q71" i="6"/>
  <c r="D64" i="6"/>
  <c r="AD89" i="5"/>
  <c r="AD90" i="5" s="1"/>
  <c r="S14" i="15"/>
  <c r="AD14" i="15" s="1"/>
  <c r="AS130" i="5"/>
  <c r="AF62" i="8"/>
  <c r="AC131" i="8"/>
  <c r="AC137" i="8" s="1"/>
  <c r="AA111" i="5"/>
  <c r="AA115" i="5" s="1"/>
  <c r="AK112" i="5"/>
  <c r="AL66" i="5"/>
  <c r="AP131" i="5"/>
  <c r="AP129" i="5" s="1"/>
  <c r="AP128" i="5" s="1"/>
  <c r="AM132" i="5"/>
  <c r="X85" i="5"/>
  <c r="X86" i="5" s="1"/>
  <c r="X78" i="5"/>
  <c r="P27" i="6"/>
  <c r="P38" i="6" s="1"/>
  <c r="P39" i="6"/>
  <c r="AA68" i="5"/>
  <c r="AA67" i="5"/>
  <c r="AA77" i="5"/>
  <c r="AA78" i="5" s="1"/>
  <c r="M70" i="6"/>
  <c r="D70" i="6" s="1"/>
  <c r="W35" i="15" s="1"/>
  <c r="W36" i="15" s="1"/>
  <c r="W38" i="15" s="1"/>
  <c r="M67" i="6"/>
  <c r="D67" i="6" s="1"/>
  <c r="V35" i="15" s="1"/>
  <c r="V36" i="15" s="1"/>
  <c r="V38" i="15" s="1"/>
  <c r="D63" i="6"/>
  <c r="AS157" i="5"/>
  <c r="AV158" i="5"/>
  <c r="CR110" i="5"/>
  <c r="AC179" i="5"/>
  <c r="AC183" i="5" s="1"/>
  <c r="W76" i="8"/>
  <c r="V78" i="8"/>
  <c r="V87" i="8" s="1"/>
  <c r="V86" i="8"/>
  <c r="CS81" i="8"/>
  <c r="CU81" i="8" s="1"/>
  <c r="CH77" i="8"/>
  <c r="CH116" i="8" s="1"/>
  <c r="R116" i="8" s="1"/>
  <c r="R117" i="8" s="1"/>
  <c r="CV134" i="8"/>
  <c r="AF134" i="8" s="1"/>
  <c r="CY62" i="8"/>
  <c r="AD60" i="5"/>
  <c r="AD64" i="5" s="1"/>
  <c r="U92" i="8"/>
  <c r="U122" i="8" s="1"/>
  <c r="BE155" i="5"/>
  <c r="BE156" i="5"/>
  <c r="BE148" i="5"/>
  <c r="S10" i="15"/>
  <c r="AD10" i="15" s="1"/>
  <c r="R89" i="5"/>
  <c r="R90" i="5" s="1"/>
  <c r="AS42" i="5"/>
  <c r="AV43" i="5"/>
  <c r="AS44" i="5"/>
  <c r="AV46" i="5"/>
  <c r="AF65" i="5"/>
  <c r="AE111" i="5"/>
  <c r="AE60" i="5"/>
  <c r="CT112" i="5"/>
  <c r="AF181" i="5"/>
  <c r="AD181" i="5"/>
  <c r="AD102" i="5" s="1"/>
  <c r="AD106" i="5" s="1"/>
  <c r="AA118" i="5"/>
  <c r="AF13" i="15" s="1"/>
  <c r="R114" i="8"/>
  <c r="U114" i="8" s="1"/>
  <c r="CT79" i="8"/>
  <c r="CX79" i="8"/>
  <c r="CW96" i="8"/>
  <c r="CT111" i="5"/>
  <c r="AF180" i="5"/>
  <c r="AE175" i="5"/>
  <c r="AD180" i="5"/>
  <c r="U79" i="8"/>
  <c r="AL11" i="15"/>
  <c r="AA191" i="5"/>
  <c r="X15" i="15"/>
  <c r="N15" i="15"/>
  <c r="J48" i="15"/>
  <c r="O15" i="15"/>
  <c r="AD9" i="15"/>
  <c r="AL9" i="15"/>
  <c r="AB15" i="6"/>
  <c r="BE133" i="5"/>
  <c r="AB80" i="8"/>
  <c r="CJ97" i="8"/>
  <c r="CJ93" i="8"/>
  <c r="CJ98" i="8" s="1"/>
  <c r="X80" i="8"/>
  <c r="AJ61" i="5"/>
  <c r="AJ97" i="5" s="1"/>
  <c r="AJ98" i="5"/>
  <c r="DJ62" i="8"/>
  <c r="DG134" i="8"/>
  <c r="AQ134" i="8" s="1"/>
  <c r="BH15" i="5"/>
  <c r="AJ173" i="5"/>
  <c r="AJ126" i="5" s="1"/>
  <c r="BE137" i="5"/>
  <c r="BK74" i="5"/>
  <c r="BH189" i="5"/>
  <c r="AR177" i="5"/>
  <c r="AO176" i="5"/>
  <c r="AM177" i="5"/>
  <c r="AM176" i="5" s="1"/>
  <c r="AN61" i="5"/>
  <c r="AQ62" i="5"/>
  <c r="AM62" i="5"/>
  <c r="BE151" i="5"/>
  <c r="AP172" i="5"/>
  <c r="AM167" i="5"/>
  <c r="AM145" i="5" s="1"/>
  <c r="AM144" i="5" s="1"/>
  <c r="AS16" i="5"/>
  <c r="AP14" i="5"/>
  <c r="AP13" i="5" s="1"/>
  <c r="AP17" i="5"/>
  <c r="AE94" i="8"/>
  <c r="AA11" i="6"/>
  <c r="AI96" i="8"/>
  <c r="AK96" i="8" s="1"/>
  <c r="U123" i="8"/>
  <c r="AA15" i="6"/>
  <c r="Z95" i="8"/>
  <c r="Y91" i="8"/>
  <c r="Y92" i="8"/>
  <c r="BH36" i="5"/>
  <c r="AW177" i="5"/>
  <c r="AT176" i="5"/>
  <c r="CJ125" i="8"/>
  <c r="T125" i="8" s="1"/>
  <c r="T128" i="8" s="1"/>
  <c r="AT178" i="5"/>
  <c r="AP178" i="5"/>
  <c r="B31" i="15"/>
  <c r="D16" i="6"/>
  <c r="E83" i="5"/>
  <c r="E81" i="5"/>
  <c r="D12" i="6"/>
  <c r="BE52" i="5"/>
  <c r="BE30" i="5" s="1"/>
  <c r="BH57" i="5"/>
  <c r="AD179" i="5"/>
  <c r="AD96" i="5"/>
  <c r="AJ60" i="5"/>
  <c r="CM94" i="8"/>
  <c r="CK94" i="8"/>
  <c r="CL92" i="8"/>
  <c r="CL91" i="8"/>
  <c r="BH33" i="5"/>
  <c r="BH20" i="5"/>
  <c r="AT63" i="5"/>
  <c r="AP63" i="5"/>
  <c r="BE152" i="5"/>
  <c r="AD100" i="5"/>
  <c r="AD104" i="5" s="1"/>
  <c r="AA179" i="5"/>
  <c r="AA100" i="5" s="1"/>
  <c r="AA104" i="5" s="1"/>
  <c r="CP77" i="5"/>
  <c r="AA96" i="5"/>
  <c r="AA103" i="5" s="1"/>
  <c r="W97" i="8"/>
  <c r="W93" i="8"/>
  <c r="W98" i="8" s="1"/>
  <c r="AG173" i="5"/>
  <c r="AG175" i="5" s="1"/>
  <c r="BK72" i="5"/>
  <c r="BK19" i="5" s="1"/>
  <c r="BH187" i="5"/>
  <c r="BH150" i="5" s="1"/>
  <c r="AR81" i="8"/>
  <c r="AT81" i="8" s="1"/>
  <c r="AB11" i="6"/>
  <c r="AR61" i="5"/>
  <c r="AU62" i="5"/>
  <c r="AD96" i="8"/>
  <c r="BE136" i="5"/>
  <c r="BH136" i="5" s="1"/>
  <c r="BH27" i="5"/>
  <c r="BK27" i="5" s="1"/>
  <c r="BE134" i="5"/>
  <c r="BH134" i="5" s="1"/>
  <c r="BH155" i="5" l="1"/>
  <c r="AL14" i="15"/>
  <c r="BN138" i="5"/>
  <c r="BQ138" i="5" s="1"/>
  <c r="E138" i="5" s="1"/>
  <c r="D23" i="5" s="1"/>
  <c r="AG96" i="8"/>
  <c r="BN188" i="5"/>
  <c r="BQ73" i="5"/>
  <c r="BQ188" i="5" s="1"/>
  <c r="BH148" i="5"/>
  <c r="BN23" i="5"/>
  <c r="BQ23" i="5" s="1"/>
  <c r="E23" i="5" s="1"/>
  <c r="AJ175" i="5"/>
  <c r="AJ179" i="5" s="1"/>
  <c r="BK28" i="5"/>
  <c r="AE115" i="5"/>
  <c r="AE116" i="5"/>
  <c r="AF111" i="5"/>
  <c r="AH65" i="5"/>
  <c r="AF60" i="5"/>
  <c r="AV157" i="5"/>
  <c r="AY158" i="5"/>
  <c r="AL112" i="5"/>
  <c r="AJ112" i="5" s="1"/>
  <c r="AN66" i="5"/>
  <c r="AI62" i="8"/>
  <c r="AF131" i="8"/>
  <c r="AF137" i="8" s="1"/>
  <c r="AV159" i="5"/>
  <c r="AY161" i="5"/>
  <c r="AS141" i="5"/>
  <c r="AP140" i="5"/>
  <c r="AJ62" i="8"/>
  <c r="AG131" i="8"/>
  <c r="AG137" i="8" s="1"/>
  <c r="AG138" i="8" s="1"/>
  <c r="AP25" i="5"/>
  <c r="AS26" i="5"/>
  <c r="AP81" i="8"/>
  <c r="BK37" i="5"/>
  <c r="AE9" i="15"/>
  <c r="AD65" i="5"/>
  <c r="AD101" i="5" s="1"/>
  <c r="AD105" i="5" s="1"/>
  <c r="AV44" i="5"/>
  <c r="AY46" i="5"/>
  <c r="CQ81" i="8"/>
  <c r="W78" i="8"/>
  <c r="W87" i="8" s="1"/>
  <c r="W86" i="8"/>
  <c r="Q27" i="6"/>
  <c r="Q38" i="6" s="1"/>
  <c r="Q39" i="6"/>
  <c r="CL116" i="8"/>
  <c r="V116" i="8" s="1"/>
  <c r="V119" i="8" s="1"/>
  <c r="AG60" i="5"/>
  <c r="AG64" i="5" s="1"/>
  <c r="F18" i="15"/>
  <c r="S29" i="6"/>
  <c r="DE80" i="5"/>
  <c r="DE82" i="5"/>
  <c r="R119" i="8"/>
  <c r="R120" i="8" s="1"/>
  <c r="W113" i="8"/>
  <c r="CZ96" i="8"/>
  <c r="DC62" i="8"/>
  <c r="CZ134" i="8"/>
  <c r="AJ134" i="8" s="1"/>
  <c r="AJ135" i="8" s="1"/>
  <c r="R24" i="6"/>
  <c r="DB83" i="5"/>
  <c r="R28" i="6"/>
  <c r="R40" i="6"/>
  <c r="DB81" i="5"/>
  <c r="BK21" i="5"/>
  <c r="AG89" i="5"/>
  <c r="AG90" i="5" s="1"/>
  <c r="S15" i="15"/>
  <c r="AD15" i="15" s="1"/>
  <c r="AA183" i="5"/>
  <c r="AA182" i="5"/>
  <c r="CT110" i="5"/>
  <c r="AE179" i="5"/>
  <c r="CY79" i="8"/>
  <c r="DA79" i="8" s="1"/>
  <c r="AD110" i="5"/>
  <c r="AE64" i="5"/>
  <c r="AD76" i="5"/>
  <c r="AE110" i="5"/>
  <c r="CY134" i="8"/>
  <c r="AI134" i="8" s="1"/>
  <c r="DB62" i="8"/>
  <c r="CV81" i="8"/>
  <c r="CX81" i="8" s="1"/>
  <c r="D77" i="6"/>
  <c r="U35" i="15"/>
  <c r="U36" i="15" s="1"/>
  <c r="U38" i="15" s="1"/>
  <c r="AS131" i="5"/>
  <c r="AP132" i="5"/>
  <c r="AV130" i="5"/>
  <c r="AS129" i="5"/>
  <c r="AS128" i="5" s="1"/>
  <c r="Q78" i="6"/>
  <c r="D71" i="6"/>
  <c r="D78" i="6" s="1"/>
  <c r="AY154" i="5"/>
  <c r="AV153" i="5"/>
  <c r="DE95" i="8"/>
  <c r="DG95" i="8" s="1"/>
  <c r="Q23" i="6"/>
  <c r="Q34" i="6" s="1"/>
  <c r="Q35" i="6"/>
  <c r="CK80" i="8"/>
  <c r="CM77" i="8"/>
  <c r="CO80" i="8"/>
  <c r="AV162" i="5"/>
  <c r="AS163" i="5"/>
  <c r="Z79" i="8"/>
  <c r="Y76" i="8"/>
  <c r="Y77" i="8"/>
  <c r="DC96" i="8"/>
  <c r="DE96" i="8"/>
  <c r="DG96" i="8" s="1"/>
  <c r="N16" i="15"/>
  <c r="J49" i="15"/>
  <c r="O16" i="15"/>
  <c r="X16" i="15"/>
  <c r="AP99" i="5"/>
  <c r="AM139" i="5"/>
  <c r="AM127" i="5" s="1"/>
  <c r="CU111" i="5"/>
  <c r="AF115" i="5" s="1"/>
  <c r="AD118" i="5" s="1"/>
  <c r="AF14" i="15" s="1"/>
  <c r="AH180" i="5"/>
  <c r="AF175" i="5"/>
  <c r="AD191" i="5" s="1"/>
  <c r="CU112" i="5"/>
  <c r="AF116" i="5" s="1"/>
  <c r="AD119" i="5" s="1"/>
  <c r="AG14" i="15" s="1"/>
  <c r="AH181" i="5"/>
  <c r="AD111" i="5"/>
  <c r="AY43" i="5"/>
  <c r="AV42" i="5"/>
  <c r="AC114" i="5"/>
  <c r="AA117" i="5" s="1"/>
  <c r="AH13" i="15" s="1"/>
  <c r="M77" i="6"/>
  <c r="AJ66" i="5"/>
  <c r="AP38" i="5"/>
  <c r="AS39" i="5"/>
  <c r="CZ95" i="8"/>
  <c r="Q57" i="6"/>
  <c r="Q55" i="6"/>
  <c r="Q52" i="6"/>
  <c r="AK16" i="15" s="1"/>
  <c r="Q46" i="6"/>
  <c r="CL86" i="8"/>
  <c r="CL78" i="8"/>
  <c r="CL87" i="8" s="1"/>
  <c r="CM76" i="8"/>
  <c r="AL10" i="15"/>
  <c r="AT62" i="8"/>
  <c r="AQ131" i="8"/>
  <c r="AQ137" i="8" s="1"/>
  <c r="AM24" i="5"/>
  <c r="AM12" i="5" s="1"/>
  <c r="F50" i="15"/>
  <c r="J17" i="15"/>
  <c r="AG179" i="5"/>
  <c r="AW63" i="5"/>
  <c r="AS63" i="5"/>
  <c r="AS17" i="5"/>
  <c r="AV16" i="5"/>
  <c r="AS14" i="5"/>
  <c r="AS13" i="5" s="1"/>
  <c r="AL96" i="8"/>
  <c r="AN96" i="8" s="1"/>
  <c r="AU61" i="5"/>
  <c r="AX62" i="5"/>
  <c r="BK31" i="5"/>
  <c r="DB79" i="8"/>
  <c r="BH152" i="5"/>
  <c r="BK20" i="5"/>
  <c r="CL125" i="8"/>
  <c r="V125" i="8" s="1"/>
  <c r="V128" i="8" s="1"/>
  <c r="AZ177" i="5"/>
  <c r="AP62" i="5"/>
  <c r="AT62" i="5"/>
  <c r="AQ61" i="5"/>
  <c r="AC80" i="8"/>
  <c r="AA80" i="8"/>
  <c r="CM91" i="8"/>
  <c r="CL97" i="8"/>
  <c r="CL93" i="8"/>
  <c r="CL98" i="8" s="1"/>
  <c r="BN72" i="5"/>
  <c r="BN21" i="5" s="1"/>
  <c r="BK187" i="5"/>
  <c r="BK148" i="5" s="1"/>
  <c r="AW178" i="5"/>
  <c r="AS178" i="5"/>
  <c r="BH156" i="5"/>
  <c r="Y122" i="8"/>
  <c r="AM173" i="5"/>
  <c r="AM126" i="5" s="1"/>
  <c r="BH143" i="5"/>
  <c r="DJ134" i="8"/>
  <c r="AT134" i="8" s="1"/>
  <c r="DM62" i="8"/>
  <c r="BH133" i="5"/>
  <c r="AU81" i="8"/>
  <c r="AW81" i="8" s="1"/>
  <c r="BK15" i="5"/>
  <c r="AG126" i="5"/>
  <c r="BK33" i="5"/>
  <c r="CO94" i="8"/>
  <c r="CM92" i="8"/>
  <c r="CM125" i="8" s="1"/>
  <c r="W125" i="8" s="1"/>
  <c r="W128" i="8" s="1"/>
  <c r="AD103" i="5"/>
  <c r="BK57" i="5"/>
  <c r="BH52" i="5"/>
  <c r="BH30" i="5" s="1"/>
  <c r="BH29" i="5" s="1"/>
  <c r="D11" i="6"/>
  <c r="Z91" i="8"/>
  <c r="Y93" i="8"/>
  <c r="Y98" i="8" s="1"/>
  <c r="Y97" i="8"/>
  <c r="AS172" i="5"/>
  <c r="AP167" i="5"/>
  <c r="AP145" i="5" s="1"/>
  <c r="AR176" i="5"/>
  <c r="AU177" i="5"/>
  <c r="AP177" i="5"/>
  <c r="AP176" i="5" s="1"/>
  <c r="BH137" i="5"/>
  <c r="BK137" i="5" s="1"/>
  <c r="BK34" i="5"/>
  <c r="BK40" i="5"/>
  <c r="BK134" i="5"/>
  <c r="BN37" i="5"/>
  <c r="CP78" i="5"/>
  <c r="AA85" i="5"/>
  <c r="BK22" i="5"/>
  <c r="AJ96" i="5"/>
  <c r="AJ64" i="5"/>
  <c r="AJ100" i="5" s="1"/>
  <c r="BE29" i="5"/>
  <c r="BH146" i="5"/>
  <c r="AB95" i="8"/>
  <c r="Z92" i="8"/>
  <c r="Z122" i="8" s="1"/>
  <c r="AF94" i="8"/>
  <c r="BK35" i="5"/>
  <c r="BK18" i="5"/>
  <c r="BK41" i="5"/>
  <c r="BN41" i="5" s="1"/>
  <c r="BH147" i="5"/>
  <c r="BH149" i="5"/>
  <c r="BK149" i="5" s="1"/>
  <c r="X95" i="8"/>
  <c r="BH151" i="5"/>
  <c r="BK151" i="5" s="1"/>
  <c r="BH135" i="5"/>
  <c r="AM61" i="5"/>
  <c r="AM97" i="5" s="1"/>
  <c r="AM98" i="5"/>
  <c r="BK136" i="5"/>
  <c r="D15" i="6"/>
  <c r="BK36" i="5"/>
  <c r="BK32" i="5"/>
  <c r="BN74" i="5"/>
  <c r="BN27" i="5" s="1"/>
  <c r="BK189" i="5"/>
  <c r="AG100" i="5" l="1"/>
  <c r="AG104" i="5" s="1"/>
  <c r="BK155" i="5"/>
  <c r="AJ96" i="8"/>
  <c r="CM116" i="8"/>
  <c r="W116" i="8" s="1"/>
  <c r="DC95" i="8"/>
  <c r="CT81" i="8"/>
  <c r="AE114" i="5"/>
  <c r="CZ79" i="8"/>
  <c r="CS112" i="5"/>
  <c r="AD116" i="5" s="1"/>
  <c r="AD183" i="5"/>
  <c r="AD182" i="5"/>
  <c r="CS77" i="5"/>
  <c r="CS78" i="5" s="1"/>
  <c r="AV39" i="5"/>
  <c r="AS38" i="5"/>
  <c r="CW112" i="5"/>
  <c r="AI181" i="5"/>
  <c r="AG181" i="5" s="1"/>
  <c r="AG102" i="5" s="1"/>
  <c r="AG106" i="5" s="1"/>
  <c r="AJ89" i="5"/>
  <c r="AJ90" i="5" s="1"/>
  <c r="S16" i="15"/>
  <c r="AD16" i="15" s="1"/>
  <c r="AB79" i="8"/>
  <c r="Z77" i="8"/>
  <c r="AY153" i="5"/>
  <c r="BB154" i="5"/>
  <c r="DE62" i="8"/>
  <c r="DB134" i="8"/>
  <c r="AL134" i="8" s="1"/>
  <c r="CS110" i="5"/>
  <c r="AD114" i="5" s="1"/>
  <c r="R27" i="6"/>
  <c r="R38" i="6" s="1"/>
  <c r="R39" i="6"/>
  <c r="DF62" i="8"/>
  <c r="DC134" i="8"/>
  <c r="AM134" i="8" s="1"/>
  <c r="AM135" i="8" s="1"/>
  <c r="AV26" i="5"/>
  <c r="AS25" i="5"/>
  <c r="AS24" i="5" s="1"/>
  <c r="AS12" i="5" s="1"/>
  <c r="AH111" i="5"/>
  <c r="AI65" i="5"/>
  <c r="AH60" i="5"/>
  <c r="AG65" i="5"/>
  <c r="CS111" i="5"/>
  <c r="BN36" i="5"/>
  <c r="CK92" i="8"/>
  <c r="CK125" i="8" s="1"/>
  <c r="U125" i="8" s="1"/>
  <c r="U126" i="8" s="1"/>
  <c r="BK150" i="5"/>
  <c r="O17" i="15"/>
  <c r="J50" i="15"/>
  <c r="N17" i="15"/>
  <c r="X17" i="15"/>
  <c r="AT131" i="8"/>
  <c r="AW62" i="8"/>
  <c r="Y113" i="8"/>
  <c r="T29" i="6"/>
  <c r="DH80" i="5"/>
  <c r="F19" i="15"/>
  <c r="DH82" i="5"/>
  <c r="DH95" i="8"/>
  <c r="DJ95" i="8" s="1"/>
  <c r="AG132" i="8"/>
  <c r="AY130" i="5"/>
  <c r="CK77" i="8"/>
  <c r="CK116" i="8" s="1"/>
  <c r="U116" i="8" s="1"/>
  <c r="AY44" i="5"/>
  <c r="BB46" i="5"/>
  <c r="AP24" i="5"/>
  <c r="AP12" i="5" s="1"/>
  <c r="AS140" i="5"/>
  <c r="AV141" i="5"/>
  <c r="BB158" i="5"/>
  <c r="AY157" i="5"/>
  <c r="AT137" i="8"/>
  <c r="BB43" i="5"/>
  <c r="AY42" i="5"/>
  <c r="AF179" i="5"/>
  <c r="AF183" i="5" s="1"/>
  <c r="CU110" i="5"/>
  <c r="Z76" i="8"/>
  <c r="Y78" i="8"/>
  <c r="Y87" i="8" s="1"/>
  <c r="Y86" i="8"/>
  <c r="AY162" i="5"/>
  <c r="AV163" i="5"/>
  <c r="R23" i="6"/>
  <c r="R34" i="6" s="1"/>
  <c r="R35" i="6"/>
  <c r="W119" i="8"/>
  <c r="S24" i="6"/>
  <c r="DE81" i="5"/>
  <c r="DE83" i="5"/>
  <c r="S28" i="6"/>
  <c r="S40" i="6"/>
  <c r="AL15" i="15"/>
  <c r="AI131" i="8"/>
  <c r="AI137" i="8" s="1"/>
  <c r="AL62" i="8"/>
  <c r="AS81" i="8"/>
  <c r="AG96" i="5"/>
  <c r="AG103" i="5" s="1"/>
  <c r="AM58" i="5"/>
  <c r="AM11" i="5" s="1"/>
  <c r="CM78" i="8"/>
  <c r="CM87" i="8" s="1"/>
  <c r="CM86" i="8"/>
  <c r="AL16" i="15"/>
  <c r="AD115" i="5"/>
  <c r="CW111" i="5"/>
  <c r="AH175" i="5"/>
  <c r="AI180" i="5"/>
  <c r="DH96" i="8"/>
  <c r="DJ96" i="8" s="1"/>
  <c r="X79" i="8"/>
  <c r="CP80" i="8"/>
  <c r="CO77" i="8"/>
  <c r="CO76" i="8"/>
  <c r="AS132" i="5"/>
  <c r="AV131" i="5"/>
  <c r="AV129" i="5" s="1"/>
  <c r="AV128" i="5" s="1"/>
  <c r="CY81" i="8"/>
  <c r="DA81" i="8" s="1"/>
  <c r="AD68" i="5"/>
  <c r="AD67" i="5"/>
  <c r="AD77" i="5"/>
  <c r="CW79" i="8"/>
  <c r="R57" i="6"/>
  <c r="R52" i="6"/>
  <c r="AK17" i="15" s="1"/>
  <c r="R55" i="6"/>
  <c r="R46" i="6"/>
  <c r="F51" i="15"/>
  <c r="J18" i="15"/>
  <c r="AJ131" i="8"/>
  <c r="AJ137" i="8" s="1"/>
  <c r="AJ138" i="8" s="1"/>
  <c r="AM62" i="8"/>
  <c r="BB161" i="5"/>
  <c r="AY159" i="5"/>
  <c r="AN112" i="5"/>
  <c r="AO66" i="5"/>
  <c r="AM66" i="5" s="1"/>
  <c r="AF110" i="5"/>
  <c r="AF114" i="5" s="1"/>
  <c r="AD117" i="5" s="1"/>
  <c r="AH14" i="15" s="1"/>
  <c r="AF64" i="5"/>
  <c r="AF68" i="5" s="1"/>
  <c r="BN31" i="5"/>
  <c r="AH94" i="8"/>
  <c r="CP94" i="8"/>
  <c r="CN94" i="8" s="1"/>
  <c r="CO91" i="8"/>
  <c r="CO92" i="8"/>
  <c r="BN15" i="5"/>
  <c r="AE80" i="8"/>
  <c r="AS62" i="5"/>
  <c r="AW62" i="5"/>
  <c r="AT61" i="5"/>
  <c r="BA62" i="5"/>
  <c r="AX61" i="5"/>
  <c r="BN28" i="5"/>
  <c r="AP144" i="5"/>
  <c r="AP139" i="5" s="1"/>
  <c r="AP127" i="5" s="1"/>
  <c r="BN32" i="5"/>
  <c r="AM175" i="5"/>
  <c r="AD94" i="8"/>
  <c r="AJ104" i="5"/>
  <c r="BN33" i="5"/>
  <c r="AV178" i="5"/>
  <c r="AZ178" i="5"/>
  <c r="AZ176" i="5" s="1"/>
  <c r="AP61" i="5"/>
  <c r="AP97" i="5" s="1"/>
  <c r="AP98" i="5"/>
  <c r="BK152" i="5"/>
  <c r="AO96" i="8"/>
  <c r="AQ96" i="8" s="1"/>
  <c r="U128" i="8"/>
  <c r="U129" i="8" s="1"/>
  <c r="AX177" i="5"/>
  <c r="AU176" i="5"/>
  <c r="AS177" i="5"/>
  <c r="AS176" i="5" s="1"/>
  <c r="Z97" i="8"/>
  <c r="Z93" i="8"/>
  <c r="Z98" i="8" s="1"/>
  <c r="AX81" i="8"/>
  <c r="AZ81" i="8" s="1"/>
  <c r="DM134" i="8"/>
  <c r="AW134" i="8" s="1"/>
  <c r="DP62" i="8"/>
  <c r="X92" i="8"/>
  <c r="X122" i="8" s="1"/>
  <c r="BC177" i="5"/>
  <c r="AA86" i="5"/>
  <c r="BN22" i="5"/>
  <c r="BK156" i="5"/>
  <c r="CM97" i="8"/>
  <c r="CM93" i="8"/>
  <c r="CM98" i="8" s="1"/>
  <c r="BN18" i="5"/>
  <c r="AC95" i="8"/>
  <c r="AA95" i="8" s="1"/>
  <c r="AB92" i="8"/>
  <c r="AB91" i="8"/>
  <c r="BK133" i="5"/>
  <c r="BK143" i="5"/>
  <c r="BQ72" i="5"/>
  <c r="BQ21" i="5" s="1"/>
  <c r="E21" i="5" s="1"/>
  <c r="BN187" i="5"/>
  <c r="BN148" i="5" s="1"/>
  <c r="AW176" i="5"/>
  <c r="DD79" i="8"/>
  <c r="AS99" i="5"/>
  <c r="BN34" i="5"/>
  <c r="BQ34" i="5" s="1"/>
  <c r="AV17" i="5"/>
  <c r="AY16" i="5"/>
  <c r="AV14" i="5"/>
  <c r="AV13" i="5" s="1"/>
  <c r="AS167" i="5"/>
  <c r="AS145" i="5" s="1"/>
  <c r="AS144" i="5" s="1"/>
  <c r="AS139" i="5" s="1"/>
  <c r="AS127" i="5" s="1"/>
  <c r="AV172" i="5"/>
  <c r="BQ74" i="5"/>
  <c r="BQ189" i="5" s="1"/>
  <c r="BN189" i="5"/>
  <c r="BK135" i="5"/>
  <c r="E135" i="5" s="1"/>
  <c r="BK147" i="5"/>
  <c r="BN35" i="5"/>
  <c r="BQ35" i="5" s="1"/>
  <c r="BK146" i="5"/>
  <c r="BN146" i="5" s="1"/>
  <c r="BN40" i="5"/>
  <c r="BQ40" i="5" s="1"/>
  <c r="BK52" i="5"/>
  <c r="BK30" i="5" s="1"/>
  <c r="BN57" i="5"/>
  <c r="AZ63" i="5"/>
  <c r="AV63" i="5"/>
  <c r="AV99" i="5" s="1"/>
  <c r="BN19" i="5"/>
  <c r="BQ19" i="5" s="1"/>
  <c r="E19" i="5" s="1"/>
  <c r="AJ132" i="8" l="1"/>
  <c r="E34" i="5"/>
  <c r="BQ18" i="5"/>
  <c r="BQ32" i="5"/>
  <c r="E32" i="5" s="1"/>
  <c r="BQ41" i="5"/>
  <c r="E41" i="5" s="1"/>
  <c r="CW81" i="8"/>
  <c r="AS58" i="5"/>
  <c r="AS60" i="5" s="1"/>
  <c r="BN151" i="5"/>
  <c r="CP76" i="8"/>
  <c r="CO86" i="8"/>
  <c r="CO78" i="8"/>
  <c r="CO87" i="8" s="1"/>
  <c r="CX111" i="5"/>
  <c r="AK180" i="5"/>
  <c r="AI175" i="5"/>
  <c r="S27" i="6"/>
  <c r="S38" i="6" s="1"/>
  <c r="S39" i="6"/>
  <c r="F20" i="15"/>
  <c r="U29" i="6"/>
  <c r="DK82" i="5"/>
  <c r="DK80" i="5"/>
  <c r="Z78" i="8"/>
  <c r="Z87" i="8" s="1"/>
  <c r="Z86" i="8"/>
  <c r="BE43" i="5"/>
  <c r="BB42" i="5"/>
  <c r="BB157" i="5"/>
  <c r="BE158" i="5"/>
  <c r="BE46" i="5"/>
  <c r="BB44" i="5"/>
  <c r="DK95" i="8"/>
  <c r="DM95" i="8" s="1"/>
  <c r="DI95" i="8"/>
  <c r="DH83" i="5"/>
  <c r="T24" i="6"/>
  <c r="T28" i="6"/>
  <c r="DH81" i="5"/>
  <c r="T40" i="6"/>
  <c r="AM89" i="5"/>
  <c r="S17" i="15"/>
  <c r="AD17" i="15" s="1"/>
  <c r="AI111" i="5"/>
  <c r="AK65" i="5"/>
  <c r="AI60" i="5"/>
  <c r="E35" i="5"/>
  <c r="E18" i="5"/>
  <c r="BB159" i="5"/>
  <c r="BE161" i="5"/>
  <c r="O18" i="15"/>
  <c r="X18" i="15"/>
  <c r="N18" i="15"/>
  <c r="J51" i="15"/>
  <c r="AD78" i="5"/>
  <c r="AD85" i="5"/>
  <c r="AD86" i="5" s="1"/>
  <c r="CZ81" i="8"/>
  <c r="DB81" i="8"/>
  <c r="DD81" i="8" s="1"/>
  <c r="CO116" i="8"/>
  <c r="Y116" i="8" s="1"/>
  <c r="Y119" i="8" s="1"/>
  <c r="DF96" i="8"/>
  <c r="CW110" i="5"/>
  <c r="AH179" i="5"/>
  <c r="CV110" i="5"/>
  <c r="AG191" i="5"/>
  <c r="AY163" i="5"/>
  <c r="BB162" i="5"/>
  <c r="AV140" i="5"/>
  <c r="AY141" i="5"/>
  <c r="BB130" i="5"/>
  <c r="AG111" i="5"/>
  <c r="AH115" i="5"/>
  <c r="DF134" i="8"/>
  <c r="AP134" i="8" s="1"/>
  <c r="AP135" i="8" s="1"/>
  <c r="DI62" i="8"/>
  <c r="Z113" i="8"/>
  <c r="X77" i="8"/>
  <c r="X113" i="8" s="1"/>
  <c r="AV38" i="5"/>
  <c r="AY39" i="5"/>
  <c r="AQ66" i="5"/>
  <c r="AO112" i="5"/>
  <c r="AM112" i="5" s="1"/>
  <c r="AP62" i="8"/>
  <c r="AM131" i="8"/>
  <c r="AM137" i="8" s="1"/>
  <c r="AM138" i="8" s="1"/>
  <c r="AL17" i="15"/>
  <c r="AV132" i="5"/>
  <c r="AY131" i="5"/>
  <c r="CR80" i="8"/>
  <c r="CP77" i="8"/>
  <c r="CP116" i="8" s="1"/>
  <c r="Z116" i="8" s="1"/>
  <c r="DK96" i="8"/>
  <c r="DM96" i="8" s="1"/>
  <c r="CV111" i="5"/>
  <c r="U117" i="8"/>
  <c r="U119" i="8"/>
  <c r="U120" i="8" s="1"/>
  <c r="F52" i="15"/>
  <c r="J19" i="15"/>
  <c r="AW131" i="8"/>
  <c r="AW137" i="8" s="1"/>
  <c r="AZ62" i="8"/>
  <c r="DE134" i="8"/>
  <c r="AO134" i="8" s="1"/>
  <c r="DH62" i="8"/>
  <c r="AC79" i="8"/>
  <c r="AA79" i="8"/>
  <c r="AB77" i="8"/>
  <c r="AB76" i="8"/>
  <c r="AK181" i="5"/>
  <c r="CX112" i="5"/>
  <c r="AI116" i="5" s="1"/>
  <c r="BN143" i="5"/>
  <c r="BN155" i="5"/>
  <c r="AM96" i="8"/>
  <c r="BQ31" i="5"/>
  <c r="E31" i="5" s="1"/>
  <c r="CN80" i="8"/>
  <c r="AG180" i="5"/>
  <c r="AG101" i="5" s="1"/>
  <c r="AG105" i="5" s="1"/>
  <c r="AM60" i="5"/>
  <c r="AM64" i="5" s="1"/>
  <c r="AO62" i="8"/>
  <c r="AL131" i="8"/>
  <c r="AL137" i="8" s="1"/>
  <c r="S52" i="6"/>
  <c r="AK18" i="15" s="1"/>
  <c r="S55" i="6"/>
  <c r="S46" i="6"/>
  <c r="S57" i="6"/>
  <c r="S23" i="6"/>
  <c r="S34" i="6" s="1"/>
  <c r="S35" i="6"/>
  <c r="AP58" i="5"/>
  <c r="AP11" i="5" s="1"/>
  <c r="DF95" i="8"/>
  <c r="AG76" i="5"/>
  <c r="AH110" i="5"/>
  <c r="AH64" i="5"/>
  <c r="AG110" i="5"/>
  <c r="AY26" i="5"/>
  <c r="AV25" i="5"/>
  <c r="AV24" i="5" s="1"/>
  <c r="AV12" i="5" s="1"/>
  <c r="AV58" i="5" s="1"/>
  <c r="AV11" i="5" s="1"/>
  <c r="BE154" i="5"/>
  <c r="BB153" i="5"/>
  <c r="AH116" i="5"/>
  <c r="AJ103" i="5"/>
  <c r="BA81" i="8"/>
  <c r="BC81" i="8" s="1"/>
  <c r="BQ15" i="5"/>
  <c r="E40" i="5"/>
  <c r="AY17" i="5"/>
  <c r="BB16" i="5"/>
  <c r="AY14" i="5"/>
  <c r="AY13" i="5" s="1"/>
  <c r="BN133" i="5"/>
  <c r="BN150" i="5"/>
  <c r="BF177" i="5"/>
  <c r="BQ33" i="5"/>
  <c r="E33" i="5" s="1"/>
  <c r="BQ28" i="5"/>
  <c r="E28" i="5" s="1"/>
  <c r="BQ36" i="5"/>
  <c r="E36" i="5" s="1"/>
  <c r="BQ27" i="5"/>
  <c r="E27" i="5" s="1"/>
  <c r="D27" i="5" s="1"/>
  <c r="BN156" i="5"/>
  <c r="AV62" i="5"/>
  <c r="AW61" i="5"/>
  <c r="AZ62" i="5"/>
  <c r="BQ20" i="5"/>
  <c r="E20" i="5" s="1"/>
  <c r="D20" i="5" s="1"/>
  <c r="BQ187" i="5"/>
  <c r="BQ151" i="5" s="1"/>
  <c r="E151" i="5" s="1"/>
  <c r="AC91" i="8"/>
  <c r="AB97" i="8"/>
  <c r="AB93" i="8"/>
  <c r="AB98" i="8" s="1"/>
  <c r="BN136" i="5"/>
  <c r="X123" i="8"/>
  <c r="BN149" i="5"/>
  <c r="AM179" i="5"/>
  <c r="AM100" i="5" s="1"/>
  <c r="AM104" i="5" s="1"/>
  <c r="AM96" i="5"/>
  <c r="AM103" i="5" s="1"/>
  <c r="AP173" i="5"/>
  <c r="AP175" i="5" s="1"/>
  <c r="AS61" i="5"/>
  <c r="AS97" i="5" s="1"/>
  <c r="AS98" i="5"/>
  <c r="CO125" i="8"/>
  <c r="Y125" i="8" s="1"/>
  <c r="Y128" i="8" s="1"/>
  <c r="BQ37" i="5"/>
  <c r="E37" i="5" s="1"/>
  <c r="AY63" i="5"/>
  <c r="BC63" i="5"/>
  <c r="DE79" i="8"/>
  <c r="DC79" i="8" s="1"/>
  <c r="AB122" i="8"/>
  <c r="BQ22" i="5"/>
  <c r="E22" i="5" s="1"/>
  <c r="DP134" i="8"/>
  <c r="AZ134" i="8" s="1"/>
  <c r="DS62" i="8"/>
  <c r="AR96" i="8"/>
  <c r="AT96" i="8" s="1"/>
  <c r="BN137" i="5"/>
  <c r="BD62" i="5"/>
  <c r="BA61" i="5"/>
  <c r="CO93" i="8"/>
  <c r="CO98" i="8" s="1"/>
  <c r="CO97" i="8"/>
  <c r="CP91" i="8"/>
  <c r="AI94" i="8"/>
  <c r="AG94" i="8"/>
  <c r="BN147" i="5"/>
  <c r="BN52" i="5"/>
  <c r="BN30" i="5" s="1"/>
  <c r="BN29" i="5" s="1"/>
  <c r="BQ57" i="5"/>
  <c r="AX176" i="5"/>
  <c r="BA177" i="5"/>
  <c r="AV177" i="5"/>
  <c r="AV176" i="5" s="1"/>
  <c r="AY178" i="5"/>
  <c r="BC178" i="5"/>
  <c r="BC176" i="5" s="1"/>
  <c r="AF80" i="8"/>
  <c r="CR94" i="8"/>
  <c r="CP92" i="8"/>
  <c r="CP125" i="8" s="1"/>
  <c r="Z125" i="8" s="1"/>
  <c r="Z128" i="8" s="1"/>
  <c r="AS173" i="5"/>
  <c r="AS175" i="5" s="1"/>
  <c r="BQ143" i="5"/>
  <c r="E143" i="5" s="1"/>
  <c r="BK29" i="5"/>
  <c r="AV167" i="5"/>
  <c r="AV145" i="5" s="1"/>
  <c r="AV144" i="5" s="1"/>
  <c r="AY172" i="5"/>
  <c r="AE95" i="8"/>
  <c r="AC92" i="8"/>
  <c r="AV81" i="8"/>
  <c r="BN152" i="5"/>
  <c r="BQ152" i="5" s="1"/>
  <c r="E152" i="5" s="1"/>
  <c r="BN134" i="5"/>
  <c r="AS126" i="5" l="1"/>
  <c r="BQ149" i="5"/>
  <c r="E149" i="5" s="1"/>
  <c r="D34" i="5" s="1"/>
  <c r="AS64" i="5"/>
  <c r="AP60" i="5"/>
  <c r="AP64" i="5" s="1"/>
  <c r="AG119" i="5"/>
  <c r="AG15" i="15" s="1"/>
  <c r="AQ112" i="5"/>
  <c r="AR66" i="5"/>
  <c r="CV77" i="5"/>
  <c r="CV78" i="5" s="1"/>
  <c r="AG182" i="5"/>
  <c r="AG183" i="5"/>
  <c r="AK111" i="5"/>
  <c r="AL65" i="5"/>
  <c r="AK60" i="5"/>
  <c r="AJ65" i="5"/>
  <c r="T46" i="6"/>
  <c r="T57" i="6"/>
  <c r="T55" i="6"/>
  <c r="T52" i="6"/>
  <c r="AK19" i="15" s="1"/>
  <c r="BE44" i="5"/>
  <c r="BH46" i="5"/>
  <c r="BE153" i="5"/>
  <c r="BH154" i="5"/>
  <c r="AG115" i="5"/>
  <c r="CR77" i="8"/>
  <c r="CR76" i="8"/>
  <c r="CS80" i="8"/>
  <c r="BB39" i="5"/>
  <c r="AY38" i="5"/>
  <c r="DI134" i="8"/>
  <c r="AS134" i="8" s="1"/>
  <c r="AS135" i="8" s="1"/>
  <c r="DL62" i="8"/>
  <c r="AG114" i="5"/>
  <c r="CN77" i="8"/>
  <c r="CN116" i="8" s="1"/>
  <c r="X116" i="8" s="1"/>
  <c r="X117" i="8" s="1"/>
  <c r="BE157" i="5"/>
  <c r="BH158" i="5"/>
  <c r="U40" i="6"/>
  <c r="DK81" i="5"/>
  <c r="U24" i="6"/>
  <c r="DK83" i="5"/>
  <c r="U28" i="6"/>
  <c r="AI179" i="5"/>
  <c r="AI183" i="5" s="1"/>
  <c r="CX110" i="5"/>
  <c r="AV139" i="5"/>
  <c r="AV127" i="5" s="1"/>
  <c r="BQ137" i="5"/>
  <c r="E137" i="5" s="1"/>
  <c r="AP126" i="5"/>
  <c r="CV112" i="5"/>
  <c r="AG116" i="5" s="1"/>
  <c r="AH114" i="5"/>
  <c r="AO131" i="8"/>
  <c r="AO137" i="8" s="1"/>
  <c r="AR62" i="8"/>
  <c r="AJ181" i="5"/>
  <c r="AJ102" i="5" s="1"/>
  <c r="AJ106" i="5" s="1"/>
  <c r="AL181" i="5"/>
  <c r="CZ112" i="5"/>
  <c r="AE79" i="8"/>
  <c r="AC77" i="8"/>
  <c r="BC62" i="8"/>
  <c r="AZ131" i="8"/>
  <c r="AM132" i="8"/>
  <c r="DI96" i="8"/>
  <c r="AY132" i="5"/>
  <c r="BB131" i="5"/>
  <c r="AS62" i="8"/>
  <c r="AP131" i="8"/>
  <c r="AP137" i="8" s="1"/>
  <c r="AP138" i="8" s="1"/>
  <c r="AY129" i="5"/>
  <c r="AY128" i="5" s="1"/>
  <c r="BE162" i="5"/>
  <c r="BB163" i="5"/>
  <c r="S18" i="15"/>
  <c r="AL18" i="15" s="1"/>
  <c r="AP89" i="5"/>
  <c r="AP90" i="5" s="1"/>
  <c r="T27" i="6"/>
  <c r="T38" i="6" s="1"/>
  <c r="T39" i="6"/>
  <c r="DN95" i="8"/>
  <c r="DP95" i="8" s="1"/>
  <c r="J20" i="15"/>
  <c r="F53" i="15"/>
  <c r="CZ111" i="5"/>
  <c r="AL180" i="5"/>
  <c r="AK175" i="5"/>
  <c r="CP86" i="8"/>
  <c r="CP78" i="8"/>
  <c r="CP87" i="8" s="1"/>
  <c r="AS11" i="5"/>
  <c r="AB113" i="8"/>
  <c r="O19" i="15"/>
  <c r="J52" i="15"/>
  <c r="X19" i="15"/>
  <c r="N19" i="15"/>
  <c r="Z119" i="8"/>
  <c r="AY140" i="5"/>
  <c r="BB141" i="5"/>
  <c r="BE42" i="5"/>
  <c r="BH43" i="5"/>
  <c r="BQ156" i="5"/>
  <c r="E156" i="5" s="1"/>
  <c r="D41" i="5" s="1"/>
  <c r="BQ146" i="5"/>
  <c r="E146" i="5" s="1"/>
  <c r="D31" i="5" s="1"/>
  <c r="BQ155" i="5"/>
  <c r="E155" i="5" s="1"/>
  <c r="D40" i="5" s="1"/>
  <c r="AP96" i="8"/>
  <c r="AZ137" i="8"/>
  <c r="AV60" i="5"/>
  <c r="AY12" i="5"/>
  <c r="AY25" i="5"/>
  <c r="AY24" i="5" s="1"/>
  <c r="BB26" i="5"/>
  <c r="AG77" i="5"/>
  <c r="AG67" i="5"/>
  <c r="AG68" i="5"/>
  <c r="AB78" i="8"/>
  <c r="AB87" i="8" s="1"/>
  <c r="AC76" i="8"/>
  <c r="AB86" i="8"/>
  <c r="DK62" i="8"/>
  <c r="DH134" i="8"/>
  <c r="AR134" i="8" s="1"/>
  <c r="DN96" i="8"/>
  <c r="DP96" i="8" s="1"/>
  <c r="X119" i="8"/>
  <c r="X120" i="8" s="1"/>
  <c r="X114" i="8"/>
  <c r="BE130" i="5"/>
  <c r="BB129" i="5"/>
  <c r="BB128" i="5" s="1"/>
  <c r="DN80" i="5"/>
  <c r="DN82" i="5"/>
  <c r="V29" i="6"/>
  <c r="F21" i="15"/>
  <c r="DE81" i="8"/>
  <c r="DG81" i="8" s="1"/>
  <c r="BH161" i="5"/>
  <c r="BE159" i="5"/>
  <c r="AI64" i="5"/>
  <c r="AI68" i="5" s="1"/>
  <c r="AI110" i="5"/>
  <c r="AM90" i="5"/>
  <c r="T23" i="6"/>
  <c r="T34" i="6" s="1"/>
  <c r="T35" i="6"/>
  <c r="AI115" i="5"/>
  <c r="AG118" i="5" s="1"/>
  <c r="AF15" i="15" s="1"/>
  <c r="AS179" i="5"/>
  <c r="AS100" i="5" s="1"/>
  <c r="AS96" i="5"/>
  <c r="AP179" i="5"/>
  <c r="AP96" i="5"/>
  <c r="AP103" i="5" s="1"/>
  <c r="AK94" i="8"/>
  <c r="D22" i="5"/>
  <c r="AY99" i="5"/>
  <c r="D37" i="5"/>
  <c r="BC62" i="5"/>
  <c r="AY62" i="5"/>
  <c r="AZ61" i="5"/>
  <c r="BQ133" i="5"/>
  <c r="E133" i="5" s="1"/>
  <c r="D18" i="5" s="1"/>
  <c r="BQ148" i="5"/>
  <c r="E148" i="5" s="1"/>
  <c r="AH80" i="8"/>
  <c r="BQ52" i="5"/>
  <c r="BQ30" i="5" s="1"/>
  <c r="E57" i="5"/>
  <c r="E15" i="5"/>
  <c r="BB178" i="5"/>
  <c r="BF178" i="5"/>
  <c r="BF176" i="5" s="1"/>
  <c r="BQ147" i="5"/>
  <c r="E147" i="5"/>
  <c r="D32" i="5" s="1"/>
  <c r="CP97" i="8"/>
  <c r="CP93" i="8"/>
  <c r="CP98" i="8" s="1"/>
  <c r="CN92" i="8"/>
  <c r="CN125" i="8" s="1"/>
  <c r="X125" i="8" s="1"/>
  <c r="D36" i="5"/>
  <c r="AY81" i="8"/>
  <c r="BB63" i="5"/>
  <c r="BB99" i="5" s="1"/>
  <c r="BF63" i="5"/>
  <c r="AC97" i="8"/>
  <c r="AC93" i="8"/>
  <c r="AC98" i="8" s="1"/>
  <c r="CR92" i="8"/>
  <c r="CS94" i="8"/>
  <c r="CQ94" i="8" s="1"/>
  <c r="CR91" i="8"/>
  <c r="BQ136" i="5"/>
  <c r="E136" i="5"/>
  <c r="D21" i="5" s="1"/>
  <c r="AV61" i="5"/>
  <c r="AV97" i="5" s="1"/>
  <c r="AV98" i="5"/>
  <c r="D28" i="5"/>
  <c r="BD81" i="8"/>
  <c r="BF81" i="8" s="1"/>
  <c r="BG62" i="5"/>
  <c r="BD61" i="5"/>
  <c r="AC122" i="8"/>
  <c r="DG79" i="8"/>
  <c r="AP100" i="5"/>
  <c r="AP104" i="5" s="1"/>
  <c r="DV62" i="8"/>
  <c r="DS134" i="8"/>
  <c r="BC134" i="8" s="1"/>
  <c r="BI177" i="5"/>
  <c r="BA176" i="5"/>
  <c r="BD177" i="5"/>
  <c r="AY177" i="5"/>
  <c r="AY176" i="5" s="1"/>
  <c r="BQ134" i="5"/>
  <c r="E134" i="5" s="1"/>
  <c r="D19" i="5" s="1"/>
  <c r="AF95" i="8"/>
  <c r="AD95" i="8" s="1"/>
  <c r="AE92" i="8"/>
  <c r="AE91" i="8"/>
  <c r="BB172" i="5"/>
  <c r="AY167" i="5"/>
  <c r="AY145" i="5" s="1"/>
  <c r="AY144" i="5" s="1"/>
  <c r="AY139" i="5" s="1"/>
  <c r="AY127" i="5" s="1"/>
  <c r="AU96" i="8"/>
  <c r="AW96" i="8" s="1"/>
  <c r="AA92" i="8"/>
  <c r="AA122" i="8" s="1"/>
  <c r="AY58" i="5"/>
  <c r="AY11" i="5" s="1"/>
  <c r="AV175" i="5"/>
  <c r="AV179" i="5" s="1"/>
  <c r="AV173" i="5"/>
  <c r="AV126" i="5" s="1"/>
  <c r="AD80" i="8"/>
  <c r="D33" i="5"/>
  <c r="BQ150" i="5"/>
  <c r="E150" i="5" s="1"/>
  <c r="D35" i="5" s="1"/>
  <c r="BE16" i="5"/>
  <c r="BB17" i="5"/>
  <c r="BB14" i="5"/>
  <c r="BB13" i="5" s="1"/>
  <c r="DC81" i="8" l="1"/>
  <c r="AV64" i="5"/>
  <c r="DL95" i="8"/>
  <c r="AI114" i="5"/>
  <c r="AG117" i="5" s="1"/>
  <c r="AH15" i="15" s="1"/>
  <c r="DN83" i="5"/>
  <c r="V40" i="6"/>
  <c r="V24" i="6"/>
  <c r="V28" i="6"/>
  <c r="DN81" i="5"/>
  <c r="DQ96" i="8"/>
  <c r="DS96" i="8" s="1"/>
  <c r="DO96" i="8"/>
  <c r="AG78" i="5"/>
  <c r="AG85" i="5"/>
  <c r="AG86" i="5" s="1"/>
  <c r="AS89" i="5"/>
  <c r="S19" i="15"/>
  <c r="AD19" i="15" s="1"/>
  <c r="DA111" i="5"/>
  <c r="AL175" i="5"/>
  <c r="AN180" i="5"/>
  <c r="AC113" i="8"/>
  <c r="BH157" i="5"/>
  <c r="BK158" i="5"/>
  <c r="DO62" i="8"/>
  <c r="DL134" i="8"/>
  <c r="AV134" i="8" s="1"/>
  <c r="AV135" i="8" s="1"/>
  <c r="CQ80" i="8"/>
  <c r="CU80" i="8"/>
  <c r="CS77" i="8"/>
  <c r="BH153" i="5"/>
  <c r="BK154" i="5"/>
  <c r="BE26" i="5"/>
  <c r="BB25" i="5"/>
  <c r="BB140" i="5"/>
  <c r="BE141" i="5"/>
  <c r="AA77" i="8"/>
  <c r="AA113" i="8" s="1"/>
  <c r="CY111" i="5"/>
  <c r="DQ82" i="5"/>
  <c r="DQ80" i="5"/>
  <c r="W29" i="6"/>
  <c r="F22" i="15"/>
  <c r="AV62" i="8"/>
  <c r="AS131" i="8"/>
  <c r="AS137" i="8" s="1"/>
  <c r="AS138" i="8" s="1"/>
  <c r="AP132" i="8"/>
  <c r="AD79" i="8"/>
  <c r="AF79" i="8"/>
  <c r="AE77" i="8"/>
  <c r="AE76" i="8"/>
  <c r="AR131" i="8"/>
  <c r="AR137" i="8" s="1"/>
  <c r="AU62" i="8"/>
  <c r="U35" i="6"/>
  <c r="U23" i="6"/>
  <c r="U34" i="6" s="1"/>
  <c r="CR86" i="8"/>
  <c r="CR78" i="8"/>
  <c r="CR87" i="8" s="1"/>
  <c r="CS76" i="8"/>
  <c r="AK64" i="5"/>
  <c r="AK110" i="5"/>
  <c r="DH81" i="8"/>
  <c r="DJ81" i="8" s="1"/>
  <c r="DN62" i="8"/>
  <c r="DK134" i="8"/>
  <c r="AU134" i="8" s="1"/>
  <c r="AB119" i="8"/>
  <c r="AK179" i="5"/>
  <c r="AJ191" i="5"/>
  <c r="CY110" i="5"/>
  <c r="CZ110" i="5"/>
  <c r="DQ95" i="8"/>
  <c r="DS95" i="8" s="1"/>
  <c r="BE163" i="5"/>
  <c r="BH162" i="5"/>
  <c r="BB132" i="5"/>
  <c r="BE131" i="5"/>
  <c r="AK116" i="5"/>
  <c r="CR116" i="8"/>
  <c r="AB116" i="8" s="1"/>
  <c r="CQ77" i="8"/>
  <c r="CQ116" i="8" s="1"/>
  <c r="AA116" i="8" s="1"/>
  <c r="AA117" i="8" s="1"/>
  <c r="BH44" i="5"/>
  <c r="BK46" i="5"/>
  <c r="AN65" i="5"/>
  <c r="AL60" i="5"/>
  <c r="AJ110" i="5" s="1"/>
  <c r="AJ114" i="5" s="1"/>
  <c r="AL111" i="5"/>
  <c r="BK161" i="5"/>
  <c r="BH159" i="5"/>
  <c r="BH130" i="5"/>
  <c r="AC86" i="8"/>
  <c r="AC78" i="8"/>
  <c r="AC87" i="8" s="1"/>
  <c r="O20" i="15"/>
  <c r="J53" i="15"/>
  <c r="N20" i="15"/>
  <c r="X20" i="15"/>
  <c r="AL19" i="15"/>
  <c r="AT66" i="5"/>
  <c r="AR112" i="5"/>
  <c r="AP112" i="5" s="1"/>
  <c r="BB81" i="8"/>
  <c r="F54" i="15"/>
  <c r="J21" i="15"/>
  <c r="DL96" i="8"/>
  <c r="BH42" i="5"/>
  <c r="BK43" i="5"/>
  <c r="AJ180" i="5"/>
  <c r="AJ101" i="5" s="1"/>
  <c r="AJ105" i="5" s="1"/>
  <c r="AD18" i="15"/>
  <c r="BF62" i="8"/>
  <c r="BC131" i="8"/>
  <c r="BC137" i="8" s="1"/>
  <c r="AN181" i="5"/>
  <c r="DA112" i="5"/>
  <c r="AL116" i="5" s="1"/>
  <c r="AJ119" i="5" s="1"/>
  <c r="AG16" i="15" s="1"/>
  <c r="U27" i="6"/>
  <c r="U38" i="6" s="1"/>
  <c r="U39" i="6"/>
  <c r="U55" i="6"/>
  <c r="U52" i="6"/>
  <c r="AK20" i="15" s="1"/>
  <c r="U46" i="6"/>
  <c r="U57" i="6"/>
  <c r="BE39" i="5"/>
  <c r="BB38" i="5"/>
  <c r="AJ111" i="5"/>
  <c r="AK115" i="5"/>
  <c r="AP66" i="5"/>
  <c r="AY173" i="5"/>
  <c r="AY175" i="5" s="1"/>
  <c r="AY179" i="5" s="1"/>
  <c r="AY126" i="5"/>
  <c r="BL177" i="5"/>
  <c r="BG81" i="8"/>
  <c r="BI81" i="8" s="1"/>
  <c r="BI63" i="5"/>
  <c r="BE63" i="5"/>
  <c r="BE99" i="5" s="1"/>
  <c r="BE178" i="5"/>
  <c r="BI178" i="5"/>
  <c r="BH16" i="5"/>
  <c r="BE17" i="5"/>
  <c r="BE14" i="5"/>
  <c r="BE13" i="5" s="1"/>
  <c r="BB167" i="5"/>
  <c r="BB145" i="5" s="1"/>
  <c r="BB144" i="5" s="1"/>
  <c r="BB139" i="5" s="1"/>
  <c r="BB127" i="5" s="1"/>
  <c r="BE172" i="5"/>
  <c r="BG61" i="5"/>
  <c r="BJ62" i="5"/>
  <c r="AE97" i="8"/>
  <c r="AE93" i="8"/>
  <c r="AE98" i="8" s="1"/>
  <c r="AF91" i="8"/>
  <c r="CR97" i="8"/>
  <c r="CR93" i="8"/>
  <c r="CR98" i="8" s="1"/>
  <c r="CS91" i="8"/>
  <c r="AI80" i="8"/>
  <c r="AG80" i="8" s="1"/>
  <c r="AY61" i="5"/>
  <c r="AY97" i="5" s="1"/>
  <c r="AY98" i="5"/>
  <c r="AL94" i="8"/>
  <c r="AJ94" i="8" s="1"/>
  <c r="AS103" i="5"/>
  <c r="DH79" i="8"/>
  <c r="DF79" i="8" s="1"/>
  <c r="BQ29" i="5"/>
  <c r="E30" i="5"/>
  <c r="AE122" i="8"/>
  <c r="BD176" i="5"/>
  <c r="BG177" i="5"/>
  <c r="BB177" i="5"/>
  <c r="BB176" i="5" s="1"/>
  <c r="CU94" i="8"/>
  <c r="CS92" i="8"/>
  <c r="CQ92" i="8" s="1"/>
  <c r="CQ125" i="8" s="1"/>
  <c r="AA125" i="8" s="1"/>
  <c r="AA128" i="8" s="1"/>
  <c r="X126" i="8"/>
  <c r="X128" i="8"/>
  <c r="X129" i="8" s="1"/>
  <c r="BF62" i="5"/>
  <c r="BC61" i="5"/>
  <c r="BB62" i="5"/>
  <c r="AS104" i="5"/>
  <c r="DY62" i="8"/>
  <c r="DV134" i="8"/>
  <c r="BF134" i="8" s="1"/>
  <c r="AV96" i="5"/>
  <c r="AV103" i="5" s="1"/>
  <c r="AY60" i="5"/>
  <c r="AS96" i="8"/>
  <c r="CR125" i="8"/>
  <c r="AB125" i="8" s="1"/>
  <c r="AB128" i="8" s="1"/>
  <c r="AA123" i="8"/>
  <c r="AX96" i="8"/>
  <c r="AZ96" i="8" s="1"/>
  <c r="AH95" i="8"/>
  <c r="AF92" i="8"/>
  <c r="AV100" i="5"/>
  <c r="AV104" i="5" s="1"/>
  <c r="E52" i="5"/>
  <c r="AV96" i="8" l="1"/>
  <c r="CY112" i="5"/>
  <c r="AJ116" i="5" s="1"/>
  <c r="AC119" i="8"/>
  <c r="AA119" i="8"/>
  <c r="AA120" i="8" s="1"/>
  <c r="CS116" i="8"/>
  <c r="AC116" i="8" s="1"/>
  <c r="DO95" i="8"/>
  <c r="BF131" i="8"/>
  <c r="BF137" i="8" s="1"/>
  <c r="BI62" i="8"/>
  <c r="AV89" i="5"/>
  <c r="AV90" i="5" s="1"/>
  <c r="S20" i="15"/>
  <c r="AD20" i="15" s="1"/>
  <c r="BH163" i="5"/>
  <c r="BK162" i="5"/>
  <c r="DK81" i="8"/>
  <c r="DM81" i="8" s="1"/>
  <c r="AK114" i="5"/>
  <c r="AE113" i="8"/>
  <c r="BE38" i="5"/>
  <c r="BH39" i="5"/>
  <c r="AN175" i="5"/>
  <c r="DC112" i="5"/>
  <c r="AO181" i="5"/>
  <c r="AM181" i="5" s="1"/>
  <c r="AM102" i="5" s="1"/>
  <c r="AM106" i="5" s="1"/>
  <c r="BN161" i="5"/>
  <c r="BK159" i="5"/>
  <c r="AO65" i="5"/>
  <c r="AM65" i="5" s="1"/>
  <c r="AN111" i="5"/>
  <c r="AN60" i="5"/>
  <c r="BH131" i="5"/>
  <c r="BE132" i="5"/>
  <c r="AJ182" i="5"/>
  <c r="CY77" i="5"/>
  <c r="CY78" i="5" s="1"/>
  <c r="AJ183" i="5"/>
  <c r="DN134" i="8"/>
  <c r="AX134" i="8" s="1"/>
  <c r="DQ62" i="8"/>
  <c r="F55" i="15"/>
  <c r="J22" i="15"/>
  <c r="CU77" i="8"/>
  <c r="CU76" i="8"/>
  <c r="CV80" i="8"/>
  <c r="BN158" i="5"/>
  <c r="BK157" i="5"/>
  <c r="AL179" i="5"/>
  <c r="AL183" i="5" s="1"/>
  <c r="DA110" i="5"/>
  <c r="J54" i="15"/>
  <c r="O21" i="15"/>
  <c r="X21" i="15"/>
  <c r="N21" i="15"/>
  <c r="AU66" i="5"/>
  <c r="AS66" i="5" s="1"/>
  <c r="AT112" i="5"/>
  <c r="BE129" i="5"/>
  <c r="BE128" i="5" s="1"/>
  <c r="BN46" i="5"/>
  <c r="BK44" i="5"/>
  <c r="DT95" i="8"/>
  <c r="DV95" i="8" s="1"/>
  <c r="DF81" i="8"/>
  <c r="CS86" i="8"/>
  <c r="CS78" i="8"/>
  <c r="CS87" i="8" s="1"/>
  <c r="AF76" i="8"/>
  <c r="AE86" i="8"/>
  <c r="AE78" i="8"/>
  <c r="AE87" i="8" s="1"/>
  <c r="AS132" i="8"/>
  <c r="W28" i="6"/>
  <c r="W24" i="6"/>
  <c r="DQ83" i="5"/>
  <c r="DQ81" i="5"/>
  <c r="W40" i="6"/>
  <c r="AJ115" i="5"/>
  <c r="BB24" i="5"/>
  <c r="BB12" i="5" s="1"/>
  <c r="BN154" i="5"/>
  <c r="BK153" i="5"/>
  <c r="AL115" i="5"/>
  <c r="AJ118" i="5" s="1"/>
  <c r="AF16" i="15" s="1"/>
  <c r="V39" i="6"/>
  <c r="V27" i="6"/>
  <c r="V38" i="6" s="1"/>
  <c r="BN43" i="5"/>
  <c r="BK42" i="5"/>
  <c r="BK130" i="5"/>
  <c r="BH129" i="5"/>
  <c r="BH128" i="5" s="1"/>
  <c r="BE25" i="5"/>
  <c r="BH26" i="5"/>
  <c r="V23" i="6"/>
  <c r="V34" i="6" s="1"/>
  <c r="V35" i="6"/>
  <c r="CS125" i="8"/>
  <c r="AC125" i="8" s="1"/>
  <c r="AC128" i="8" s="1"/>
  <c r="AL20" i="15"/>
  <c r="AL64" i="5"/>
  <c r="AL68" i="5" s="1"/>
  <c r="AL110" i="5"/>
  <c r="F23" i="15"/>
  <c r="X29" i="6"/>
  <c r="DT82" i="5"/>
  <c r="DT80" i="5"/>
  <c r="AJ76" i="5"/>
  <c r="AU131" i="8"/>
  <c r="AU137" i="8" s="1"/>
  <c r="AX62" i="8"/>
  <c r="AH79" i="8"/>
  <c r="AF77" i="8"/>
  <c r="AF113" i="8" s="1"/>
  <c r="AY62" i="8"/>
  <c r="AV131" i="8"/>
  <c r="AV137" i="8" s="1"/>
  <c r="AV138" i="8" s="1"/>
  <c r="BE140" i="5"/>
  <c r="BH141" i="5"/>
  <c r="AA114" i="8"/>
  <c r="DR62" i="8"/>
  <c r="DO134" i="8"/>
  <c r="AY134" i="8" s="1"/>
  <c r="AY135" i="8" s="1"/>
  <c r="DC111" i="5"/>
  <c r="AO180" i="5"/>
  <c r="AS90" i="5"/>
  <c r="DR96" i="8"/>
  <c r="DT96" i="8"/>
  <c r="DV96" i="8" s="1"/>
  <c r="V55" i="6"/>
  <c r="V46" i="6"/>
  <c r="V57" i="6"/>
  <c r="V52" i="6"/>
  <c r="AK21" i="15" s="1"/>
  <c r="BO177" i="5"/>
  <c r="BA96" i="8"/>
  <c r="BC96" i="8" s="1"/>
  <c r="DY134" i="8"/>
  <c r="BI134" i="8" s="1"/>
  <c r="EB62" i="8"/>
  <c r="AF97" i="8"/>
  <c r="AF93" i="8"/>
  <c r="AF98" i="8" s="1"/>
  <c r="BM62" i="5"/>
  <c r="BJ61" i="5"/>
  <c r="BH17" i="5"/>
  <c r="BK16" i="5"/>
  <c r="BH14" i="5"/>
  <c r="BH13" i="5" s="1"/>
  <c r="BL178" i="5"/>
  <c r="BL176" i="5" s="1"/>
  <c r="BH178" i="5"/>
  <c r="BJ81" i="8"/>
  <c r="BL81" i="8" s="1"/>
  <c r="BI176" i="5"/>
  <c r="AY64" i="5"/>
  <c r="AY100" i="5" s="1"/>
  <c r="AY104" i="5" s="1"/>
  <c r="AY96" i="5"/>
  <c r="AY103" i="5" s="1"/>
  <c r="AA129" i="8"/>
  <c r="AN94" i="8"/>
  <c r="CS93" i="8"/>
  <c r="CS98" i="8" s="1"/>
  <c r="CS97" i="8"/>
  <c r="BE81" i="8"/>
  <c r="AA126" i="8"/>
  <c r="BG176" i="5"/>
  <c r="BJ177" i="5"/>
  <c r="BE177" i="5"/>
  <c r="BE176" i="5" s="1"/>
  <c r="AK80" i="8"/>
  <c r="E29" i="5"/>
  <c r="DJ79" i="8"/>
  <c r="BI62" i="5"/>
  <c r="BE62" i="5"/>
  <c r="BF61" i="5"/>
  <c r="BE167" i="5"/>
  <c r="BE145" i="5" s="1"/>
  <c r="BE144" i="5" s="1"/>
  <c r="BE139" i="5" s="1"/>
  <c r="BH172" i="5"/>
  <c r="CV94" i="8"/>
  <c r="CT94" i="8" s="1"/>
  <c r="CU91" i="8"/>
  <c r="CU92" i="8"/>
  <c r="AF122" i="8"/>
  <c r="AD92" i="8"/>
  <c r="AD122" i="8" s="1"/>
  <c r="BB173" i="5"/>
  <c r="BB126" i="5" s="1"/>
  <c r="BL63" i="5"/>
  <c r="BH63" i="5"/>
  <c r="BH99" i="5" s="1"/>
  <c r="AI95" i="8"/>
  <c r="AG95" i="8" s="1"/>
  <c r="AH91" i="8"/>
  <c r="AH92" i="8"/>
  <c r="AD123" i="8"/>
  <c r="BB61" i="5"/>
  <c r="BB97" i="5" s="1"/>
  <c r="BB98" i="5"/>
  <c r="AV132" i="8" l="1"/>
  <c r="DI81" i="8"/>
  <c r="BH140" i="5"/>
  <c r="BK141" i="5"/>
  <c r="AJ67" i="5"/>
  <c r="AJ77" i="5"/>
  <c r="AJ68" i="5"/>
  <c r="BN130" i="5"/>
  <c r="BQ154" i="5"/>
  <c r="BQ153" i="5" s="1"/>
  <c r="BN153" i="5"/>
  <c r="E154" i="5"/>
  <c r="E153" i="5" s="1"/>
  <c r="CU116" i="8"/>
  <c r="AE116" i="8" s="1"/>
  <c r="BK163" i="5"/>
  <c r="BN162" i="5"/>
  <c r="AI79" i="8"/>
  <c r="AG79" i="8" s="1"/>
  <c r="AH76" i="8"/>
  <c r="AH77" i="8"/>
  <c r="BK26" i="5"/>
  <c r="BH25" i="5"/>
  <c r="BB58" i="5"/>
  <c r="BB11" i="5"/>
  <c r="BB60" i="5"/>
  <c r="BN157" i="5"/>
  <c r="BQ158" i="5"/>
  <c r="BQ157" i="5" s="1"/>
  <c r="E158" i="5"/>
  <c r="E157" i="5" s="1"/>
  <c r="DQ134" i="8"/>
  <c r="BA134" i="8" s="1"/>
  <c r="DT62" i="8"/>
  <c r="AN64" i="5"/>
  <c r="AN110" i="5"/>
  <c r="BQ161" i="5"/>
  <c r="BN159" i="5"/>
  <c r="DW82" i="5"/>
  <c r="Y29" i="6"/>
  <c r="DW80" i="5"/>
  <c r="F24" i="15"/>
  <c r="BB175" i="5"/>
  <c r="BB179" i="5" s="1"/>
  <c r="DR134" i="8"/>
  <c r="BB134" i="8" s="1"/>
  <c r="BB135" i="8" s="1"/>
  <c r="DU62" i="8"/>
  <c r="BA62" i="8"/>
  <c r="AX131" i="8"/>
  <c r="AX137" i="8" s="1"/>
  <c r="BE24" i="5"/>
  <c r="BE12" i="5" s="1"/>
  <c r="W23" i="6"/>
  <c r="W34" i="6" s="1"/>
  <c r="W35" i="6"/>
  <c r="AL114" i="5"/>
  <c r="AJ117" i="5" s="1"/>
  <c r="AH16" i="15" s="1"/>
  <c r="CT80" i="8"/>
  <c r="CV77" i="8"/>
  <c r="CX80" i="8"/>
  <c r="N22" i="15"/>
  <c r="X22" i="15"/>
  <c r="J55" i="15"/>
  <c r="O22" i="15"/>
  <c r="AN115" i="5"/>
  <c r="AO175" i="5"/>
  <c r="AM191" i="5" s="1"/>
  <c r="AQ181" i="5"/>
  <c r="DD112" i="5"/>
  <c r="AO116" i="5" s="1"/>
  <c r="AD77" i="8"/>
  <c r="AD113" i="8" s="1"/>
  <c r="DN81" i="8"/>
  <c r="DP81" i="8" s="1"/>
  <c r="F56" i="15"/>
  <c r="J23" i="15"/>
  <c r="DW95" i="8"/>
  <c r="DY95" i="8" s="1"/>
  <c r="BL62" i="8"/>
  <c r="BI131" i="8"/>
  <c r="BI137" i="8" s="1"/>
  <c r="BE127" i="5"/>
  <c r="DC110" i="5"/>
  <c r="AN179" i="5"/>
  <c r="DU96" i="8"/>
  <c r="DW96" i="8"/>
  <c r="DY96" i="8" s="1"/>
  <c r="AM180" i="5"/>
  <c r="AM101" i="5" s="1"/>
  <c r="AM105" i="5" s="1"/>
  <c r="DD111" i="5"/>
  <c r="DB111" i="5" s="1"/>
  <c r="AQ180" i="5"/>
  <c r="AY131" i="8"/>
  <c r="AY137" i="8" s="1"/>
  <c r="AY138" i="8" s="1"/>
  <c r="BB62" i="8"/>
  <c r="DT83" i="5"/>
  <c r="X28" i="6"/>
  <c r="X24" i="6"/>
  <c r="DT81" i="5"/>
  <c r="X40" i="6"/>
  <c r="BQ43" i="5"/>
  <c r="BN42" i="5"/>
  <c r="W57" i="6"/>
  <c r="W55" i="6"/>
  <c r="W52" i="6"/>
  <c r="AK22" i="15" s="1"/>
  <c r="W46" i="6"/>
  <c r="W27" i="6"/>
  <c r="W38" i="6" s="1"/>
  <c r="W39" i="6"/>
  <c r="AF78" i="8"/>
  <c r="AF87" i="8" s="1"/>
  <c r="AF86" i="8"/>
  <c r="DR95" i="8"/>
  <c r="BQ46" i="5"/>
  <c r="BN44" i="5"/>
  <c r="AW66" i="5"/>
  <c r="AU112" i="5"/>
  <c r="AS112" i="5" s="1"/>
  <c r="AY89" i="5"/>
  <c r="S21" i="15"/>
  <c r="CU78" i="8"/>
  <c r="CU87" i="8" s="1"/>
  <c r="CV76" i="8"/>
  <c r="CU86" i="8"/>
  <c r="BH132" i="5"/>
  <c r="BK131" i="5"/>
  <c r="AO60" i="5"/>
  <c r="AM110" i="5" s="1"/>
  <c r="AQ65" i="5"/>
  <c r="AO111" i="5"/>
  <c r="AM111" i="5" s="1"/>
  <c r="AN116" i="5"/>
  <c r="DB112" i="5"/>
  <c r="AM116" i="5" s="1"/>
  <c r="BK39" i="5"/>
  <c r="BH38" i="5"/>
  <c r="AE119" i="8"/>
  <c r="BE126" i="5"/>
  <c r="BE173" i="5"/>
  <c r="BE175" i="5" s="1"/>
  <c r="BE179" i="5" s="1"/>
  <c r="CU125" i="8"/>
  <c r="AE125" i="8" s="1"/>
  <c r="AE128" i="8" s="1"/>
  <c r="BM61" i="5"/>
  <c r="BP62" i="5"/>
  <c r="AY96" i="8"/>
  <c r="BB96" i="5"/>
  <c r="BB103" i="5" s="1"/>
  <c r="CU97" i="8"/>
  <c r="CU93" i="8"/>
  <c r="CU98" i="8" s="1"/>
  <c r="CV91" i="8"/>
  <c r="BE61" i="5"/>
  <c r="BE97" i="5" s="1"/>
  <c r="BE98" i="5"/>
  <c r="DK79" i="8"/>
  <c r="AO94" i="8"/>
  <c r="BD96" i="8"/>
  <c r="BF96" i="8" s="1"/>
  <c r="EB134" i="8"/>
  <c r="BL134" i="8" s="1"/>
  <c r="EE62" i="8"/>
  <c r="AH122" i="8"/>
  <c r="BH62" i="5"/>
  <c r="BI61" i="5"/>
  <c r="BL62" i="5"/>
  <c r="BJ176" i="5"/>
  <c r="BM177" i="5"/>
  <c r="BH177" i="5"/>
  <c r="BH176" i="5" s="1"/>
  <c r="BK178" i="5"/>
  <c r="BO178" i="5"/>
  <c r="BO176" i="5" s="1"/>
  <c r="BK63" i="5"/>
  <c r="BK99" i="5" s="1"/>
  <c r="BO63" i="5"/>
  <c r="BK172" i="5"/>
  <c r="BH167" i="5"/>
  <c r="BH145" i="5" s="1"/>
  <c r="BH144" i="5" s="1"/>
  <c r="BR177" i="5"/>
  <c r="AI91" i="8"/>
  <c r="AH93" i="8"/>
  <c r="AH98" i="8" s="1"/>
  <c r="AH97" i="8"/>
  <c r="AL80" i="8"/>
  <c r="BK17" i="5"/>
  <c r="BN16" i="5"/>
  <c r="BK14" i="5"/>
  <c r="BK13" i="5" s="1"/>
  <c r="BM81" i="8"/>
  <c r="BO81" i="8" s="1"/>
  <c r="CX94" i="8"/>
  <c r="CV92" i="8"/>
  <c r="CV125" i="8" s="1"/>
  <c r="AF125" i="8" s="1"/>
  <c r="AF128" i="8" s="1"/>
  <c r="AK95" i="8"/>
  <c r="AI92" i="8"/>
  <c r="AI122" i="8" s="1"/>
  <c r="BB64" i="5"/>
  <c r="BB100" i="5" s="1"/>
  <c r="BB104" i="5" s="1"/>
  <c r="BH81" i="8"/>
  <c r="DB110" i="5" l="1"/>
  <c r="BH24" i="5"/>
  <c r="BH12" i="5" s="1"/>
  <c r="BB96" i="8"/>
  <c r="AN114" i="5"/>
  <c r="AM115" i="5"/>
  <c r="BH58" i="5"/>
  <c r="BH11" i="5" s="1"/>
  <c r="BK132" i="5"/>
  <c r="BN131" i="5"/>
  <c r="AX66" i="5"/>
  <c r="AV66" i="5" s="1"/>
  <c r="AW112" i="5"/>
  <c r="BB131" i="8"/>
  <c r="BB137" i="8" s="1"/>
  <c r="BB138" i="8" s="1"/>
  <c r="BE62" i="8"/>
  <c r="AD114" i="8"/>
  <c r="DX62" i="8"/>
  <c r="DU134" i="8"/>
  <c r="BE134" i="8" s="1"/>
  <c r="BE135" i="8" s="1"/>
  <c r="F57" i="15"/>
  <c r="J24" i="15"/>
  <c r="AH113" i="8"/>
  <c r="AJ78" i="5"/>
  <c r="AJ85" i="5"/>
  <c r="AJ86" i="5" s="1"/>
  <c r="AD21" i="15"/>
  <c r="BQ42" i="5"/>
  <c r="E43" i="5"/>
  <c r="X23" i="6"/>
  <c r="X34" i="6" s="1"/>
  <c r="X35" i="6"/>
  <c r="DZ96" i="8"/>
  <c r="EB96" i="8" s="1"/>
  <c r="DB77" i="5"/>
  <c r="DB78" i="5" s="1"/>
  <c r="AM183" i="5"/>
  <c r="AM182" i="5"/>
  <c r="DU95" i="8"/>
  <c r="AM119" i="5"/>
  <c r="AG17" i="15" s="1"/>
  <c r="BE60" i="5"/>
  <c r="BE96" i="5" s="1"/>
  <c r="BE103" i="5" s="1"/>
  <c r="BE58" i="5"/>
  <c r="BE11" i="5" s="1"/>
  <c r="BQ159" i="5"/>
  <c r="E161" i="5"/>
  <c r="E159" i="5" s="1"/>
  <c r="AH78" i="8"/>
  <c r="AH87" i="8" s="1"/>
  <c r="AH86" i="8"/>
  <c r="AI76" i="8"/>
  <c r="BQ162" i="5"/>
  <c r="BN163" i="5"/>
  <c r="AY132" i="8"/>
  <c r="BB132" i="8" s="1"/>
  <c r="BK129" i="5"/>
  <c r="BK128" i="5" s="1"/>
  <c r="BK38" i="5"/>
  <c r="BN39" i="5"/>
  <c r="AQ111" i="5"/>
  <c r="AQ60" i="5"/>
  <c r="AR65" i="5"/>
  <c r="AP65" i="5"/>
  <c r="AY90" i="5"/>
  <c r="BQ44" i="5"/>
  <c r="E46" i="5"/>
  <c r="X27" i="6"/>
  <c r="X38" i="6" s="1"/>
  <c r="X39" i="6"/>
  <c r="AR180" i="5"/>
  <c r="AP180" i="5"/>
  <c r="AP101" i="5" s="1"/>
  <c r="AP105" i="5" s="1"/>
  <c r="DF111" i="5"/>
  <c r="AQ175" i="5"/>
  <c r="AM114" i="5"/>
  <c r="DX95" i="8"/>
  <c r="DZ95" i="8"/>
  <c r="EB95" i="8" s="1"/>
  <c r="DQ81" i="8"/>
  <c r="DS81" i="8" s="1"/>
  <c r="DF112" i="5"/>
  <c r="AR181" i="5"/>
  <c r="BB89" i="5"/>
  <c r="BB90" i="5" s="1"/>
  <c r="S22" i="15"/>
  <c r="AD22" i="15" s="1"/>
  <c r="CY80" i="8"/>
  <c r="CX77" i="8"/>
  <c r="CX76" i="8"/>
  <c r="Y40" i="6"/>
  <c r="Y28" i="6"/>
  <c r="Y24" i="6"/>
  <c r="DW62" i="8"/>
  <c r="DT134" i="8"/>
  <c r="BD134" i="8" s="1"/>
  <c r="DZ80" i="5"/>
  <c r="Z29" i="6"/>
  <c r="F25" i="15"/>
  <c r="DZ82" i="5"/>
  <c r="BQ130" i="5"/>
  <c r="BN129" i="5"/>
  <c r="BN128" i="5" s="1"/>
  <c r="BH139" i="5"/>
  <c r="BH127" i="5" s="1"/>
  <c r="AO110" i="5"/>
  <c r="AO64" i="5"/>
  <c r="AO68" i="5" s="1"/>
  <c r="CV86" i="8"/>
  <c r="CV78" i="8"/>
  <c r="CV87" i="8" s="1"/>
  <c r="X55" i="6"/>
  <c r="X46" i="6"/>
  <c r="X57" i="6"/>
  <c r="X52" i="6"/>
  <c r="AK23" i="15" s="1"/>
  <c r="AO115" i="5"/>
  <c r="AM118" i="5" s="1"/>
  <c r="AF17" i="15" s="1"/>
  <c r="AL21" i="15"/>
  <c r="BL131" i="8"/>
  <c r="BL137" i="8" s="1"/>
  <c r="BO62" i="8"/>
  <c r="O23" i="15"/>
  <c r="X23" i="15"/>
  <c r="J56" i="15"/>
  <c r="N23" i="15"/>
  <c r="DL81" i="8"/>
  <c r="DD110" i="5"/>
  <c r="AO114" i="5" s="1"/>
  <c r="AM117" i="5" s="1"/>
  <c r="AH17" i="15" s="1"/>
  <c r="AO179" i="5"/>
  <c r="AO183" i="5" s="1"/>
  <c r="CV116" i="8"/>
  <c r="AF116" i="8" s="1"/>
  <c r="AF119" i="8" s="1"/>
  <c r="BD62" i="8"/>
  <c r="BA131" i="8"/>
  <c r="BA137" i="8" s="1"/>
  <c r="AM76" i="5"/>
  <c r="BN26" i="5"/>
  <c r="BK25" i="5"/>
  <c r="BK24" i="5" s="1"/>
  <c r="BK12" i="5" s="1"/>
  <c r="AK79" i="8"/>
  <c r="AI77" i="8"/>
  <c r="AI113" i="8" s="1"/>
  <c r="CT77" i="8"/>
  <c r="CT116" i="8" s="1"/>
  <c r="AD116" i="8" s="1"/>
  <c r="AD117" i="8" s="1"/>
  <c r="BK140" i="5"/>
  <c r="BN141" i="5"/>
  <c r="DM79" i="8"/>
  <c r="BH173" i="5"/>
  <c r="BH175" i="5" s="1"/>
  <c r="BH179" i="5" s="1"/>
  <c r="BH126" i="5"/>
  <c r="AG92" i="8"/>
  <c r="AG122" i="8" s="1"/>
  <c r="BG96" i="8"/>
  <c r="BI96" i="8" s="1"/>
  <c r="AL95" i="8"/>
  <c r="AK91" i="8"/>
  <c r="AK92" i="8"/>
  <c r="BK167" i="5"/>
  <c r="BK145" i="5" s="1"/>
  <c r="BK144" i="5" s="1"/>
  <c r="BK139" i="5" s="1"/>
  <c r="BK127" i="5" s="1"/>
  <c r="BN172" i="5"/>
  <c r="BP61" i="5"/>
  <c r="BS62" i="5"/>
  <c r="DI79" i="8"/>
  <c r="BK81" i="8"/>
  <c r="BR63" i="5"/>
  <c r="BN63" i="5"/>
  <c r="BN99" i="5" s="1"/>
  <c r="BN178" i="5"/>
  <c r="BR178" i="5"/>
  <c r="AQ94" i="8"/>
  <c r="BE64" i="5"/>
  <c r="BE100" i="5" s="1"/>
  <c r="BE104" i="5" s="1"/>
  <c r="BQ16" i="5"/>
  <c r="BN17" i="5"/>
  <c r="BN14" i="5"/>
  <c r="BN13" i="5" s="1"/>
  <c r="BP81" i="8"/>
  <c r="BR81" i="8" s="1"/>
  <c r="AN80" i="8"/>
  <c r="AI93" i="8"/>
  <c r="AI98" i="8" s="1"/>
  <c r="AI97" i="8"/>
  <c r="BR176" i="5"/>
  <c r="BK62" i="5"/>
  <c r="BO62" i="5"/>
  <c r="BL61" i="5"/>
  <c r="EH62" i="8"/>
  <c r="EH134" i="8" s="1"/>
  <c r="BR134" i="8" s="1"/>
  <c r="EE134" i="8"/>
  <c r="BO134" i="8" s="1"/>
  <c r="CT92" i="8"/>
  <c r="CT125" i="8" s="1"/>
  <c r="AD125" i="8" s="1"/>
  <c r="AJ80" i="8"/>
  <c r="BP177" i="5"/>
  <c r="BM176" i="5"/>
  <c r="BK177" i="5"/>
  <c r="BK176" i="5" s="1"/>
  <c r="AM94" i="8"/>
  <c r="CV93" i="8"/>
  <c r="CV98" i="8" s="1"/>
  <c r="CV97" i="8"/>
  <c r="CY94" i="8"/>
  <c r="CW94" i="8" s="1"/>
  <c r="CX91" i="8"/>
  <c r="CX92" i="8"/>
  <c r="BH61" i="5"/>
  <c r="BH97" i="5" s="1"/>
  <c r="BH98" i="5"/>
  <c r="BN81" i="8" l="1"/>
  <c r="AD119" i="8"/>
  <c r="AD120" i="8" s="1"/>
  <c r="BH60" i="5"/>
  <c r="BH96" i="5" s="1"/>
  <c r="BK58" i="5"/>
  <c r="BK11" i="5" s="1"/>
  <c r="BD131" i="8"/>
  <c r="BD137" i="8" s="1"/>
  <c r="BG62" i="8"/>
  <c r="Z28" i="6"/>
  <c r="Z24" i="6"/>
  <c r="Z40" i="6"/>
  <c r="Y23" i="6"/>
  <c r="Y34" i="6" s="1"/>
  <c r="Y35" i="6"/>
  <c r="CY76" i="8"/>
  <c r="CX78" i="8"/>
  <c r="CX87" i="8" s="1"/>
  <c r="CX86" i="8"/>
  <c r="AQ116" i="5"/>
  <c r="E44" i="5"/>
  <c r="D46" i="5"/>
  <c r="D44" i="5" s="1"/>
  <c r="BN38" i="5"/>
  <c r="BQ39" i="5"/>
  <c r="EC80" i="5"/>
  <c r="EC82" i="5"/>
  <c r="AA29" i="6"/>
  <c r="F26" i="15"/>
  <c r="EC96" i="8"/>
  <c r="EE96" i="8" s="1"/>
  <c r="BH62" i="8"/>
  <c r="BE131" i="8"/>
  <c r="BE137" i="8" s="1"/>
  <c r="BE138" i="8" s="1"/>
  <c r="AX112" i="5"/>
  <c r="AV112" i="5" s="1"/>
  <c r="AZ66" i="5"/>
  <c r="BQ26" i="5"/>
  <c r="BN25" i="5"/>
  <c r="BN24" i="5" s="1"/>
  <c r="BN12" i="5" s="1"/>
  <c r="S23" i="15"/>
  <c r="AD23" i="15" s="1"/>
  <c r="BE89" i="5"/>
  <c r="E130" i="5"/>
  <c r="D15" i="5" s="1"/>
  <c r="Y27" i="6"/>
  <c r="Y38" i="6" s="1"/>
  <c r="Y39" i="6"/>
  <c r="CX116" i="8"/>
  <c r="AH116" i="8" s="1"/>
  <c r="AH119" i="8" s="1"/>
  <c r="DO81" i="8"/>
  <c r="AR175" i="5"/>
  <c r="DE110" i="5" s="1"/>
  <c r="DG111" i="5"/>
  <c r="AT180" i="5"/>
  <c r="AR60" i="5"/>
  <c r="AP110" i="5" s="1"/>
  <c r="AR111" i="5"/>
  <c r="AP111" i="5" s="1"/>
  <c r="AT65" i="5"/>
  <c r="BQ163" i="5"/>
  <c r="E162" i="5"/>
  <c r="D47" i="5" s="1"/>
  <c r="AL22" i="15"/>
  <c r="EA62" i="8"/>
  <c r="DX134" i="8"/>
  <c r="BH134" i="8" s="1"/>
  <c r="BH135" i="8" s="1"/>
  <c r="BQ131" i="5"/>
  <c r="BQ129" i="5" s="1"/>
  <c r="BQ128" i="5" s="1"/>
  <c r="BN132" i="5"/>
  <c r="BH103" i="5"/>
  <c r="AM77" i="5"/>
  <c r="AM68" i="5"/>
  <c r="AM67" i="5"/>
  <c r="BO131" i="8"/>
  <c r="BO137" i="8" s="1"/>
  <c r="BR62" i="8"/>
  <c r="BR131" i="8" s="1"/>
  <c r="BR137" i="8" s="1"/>
  <c r="AL23" i="15"/>
  <c r="Y52" i="6"/>
  <c r="AK24" i="15" s="1"/>
  <c r="Y55" i="6"/>
  <c r="Y46" i="6"/>
  <c r="Y57" i="6"/>
  <c r="DA80" i="8"/>
  <c r="CY77" i="8"/>
  <c r="CY116" i="8" s="1"/>
  <c r="AI116" i="8" s="1"/>
  <c r="AI119" i="8" s="1"/>
  <c r="DG112" i="5"/>
  <c r="AR116" i="5" s="1"/>
  <c r="AT181" i="5"/>
  <c r="DT81" i="8"/>
  <c r="DV81" i="8" s="1"/>
  <c r="DF110" i="5"/>
  <c r="AQ114" i="5" s="1"/>
  <c r="AQ179" i="5"/>
  <c r="AQ110" i="5"/>
  <c r="AQ64" i="5"/>
  <c r="AP76" i="5"/>
  <c r="AI86" i="8"/>
  <c r="AI78" i="8"/>
  <c r="AI87" i="8" s="1"/>
  <c r="X24" i="15"/>
  <c r="N24" i="15"/>
  <c r="J57" i="15"/>
  <c r="O24" i="15"/>
  <c r="BE96" i="8"/>
  <c r="BQ141" i="5"/>
  <c r="BQ140" i="5" s="1"/>
  <c r="E140" i="5" s="1"/>
  <c r="BN140" i="5"/>
  <c r="AL79" i="8"/>
  <c r="AJ79" i="8" s="1"/>
  <c r="AK76" i="8"/>
  <c r="AK77" i="8"/>
  <c r="J25" i="15"/>
  <c r="F58" i="15"/>
  <c r="DW134" i="8"/>
  <c r="BG134" i="8" s="1"/>
  <c r="DZ62" i="8"/>
  <c r="CW80" i="8"/>
  <c r="AP181" i="5"/>
  <c r="AP102" i="5" s="1"/>
  <c r="AP106" i="5" s="1"/>
  <c r="EC95" i="8"/>
  <c r="EE95" i="8" s="1"/>
  <c r="DE111" i="5"/>
  <c r="AQ115" i="5"/>
  <c r="BE132" i="8"/>
  <c r="DX96" i="8"/>
  <c r="D43" i="5"/>
  <c r="D42" i="5" s="1"/>
  <c r="E42" i="5"/>
  <c r="AG77" i="8"/>
  <c r="AG113" i="8" s="1"/>
  <c r="AG114" i="8" s="1"/>
  <c r="AD128" i="8"/>
  <c r="AD129" i="8" s="1"/>
  <c r="AD126" i="8"/>
  <c r="AR94" i="8"/>
  <c r="AP94" i="8" s="1"/>
  <c r="BQ63" i="5"/>
  <c r="BQ99" i="5" s="1"/>
  <c r="CX125" i="8"/>
  <c r="AH125" i="8" s="1"/>
  <c r="AH128" i="8" s="1"/>
  <c r="BO61" i="5"/>
  <c r="BR62" i="5"/>
  <c r="BN62" i="5"/>
  <c r="CY91" i="8"/>
  <c r="CX97" i="8"/>
  <c r="CX93" i="8"/>
  <c r="CX98" i="8" s="1"/>
  <c r="BP176" i="5"/>
  <c r="BS177" i="5"/>
  <c r="BN177" i="5"/>
  <c r="BN176" i="5" s="1"/>
  <c r="BK61" i="5"/>
  <c r="BK97" i="5" s="1"/>
  <c r="BK98" i="5"/>
  <c r="AK122" i="8"/>
  <c r="BS61" i="5"/>
  <c r="AO80" i="8"/>
  <c r="AM80" i="8" s="1"/>
  <c r="BQ178" i="5"/>
  <c r="AK93" i="8"/>
  <c r="AK98" i="8" s="1"/>
  <c r="AK97" i="8"/>
  <c r="AL91" i="8"/>
  <c r="BJ96" i="8"/>
  <c r="BL96" i="8" s="1"/>
  <c r="DN79" i="8"/>
  <c r="DL79" i="8" s="1"/>
  <c r="BQ17" i="5"/>
  <c r="E17" i="5" s="1"/>
  <c r="E16" i="5"/>
  <c r="BQ14" i="5"/>
  <c r="BQ13" i="5" s="1"/>
  <c r="AN95" i="8"/>
  <c r="AL92" i="8"/>
  <c r="AG123" i="8"/>
  <c r="BH64" i="5"/>
  <c r="BH100" i="5" s="1"/>
  <c r="BH104" i="5" s="1"/>
  <c r="BS81" i="8"/>
  <c r="BQ81" i="8" s="1"/>
  <c r="BQ172" i="5"/>
  <c r="BN167" i="5"/>
  <c r="BN145" i="5" s="1"/>
  <c r="BN144" i="5" s="1"/>
  <c r="BN139" i="5" s="1"/>
  <c r="BN127" i="5" s="1"/>
  <c r="AJ95" i="8"/>
  <c r="DA94" i="8"/>
  <c r="CY92" i="8"/>
  <c r="CY125" i="8" s="1"/>
  <c r="AI125" i="8" s="1"/>
  <c r="AI128" i="8" s="1"/>
  <c r="BK173" i="5"/>
  <c r="BK175" i="5" s="1"/>
  <c r="BK179" i="5" s="1"/>
  <c r="EA95" i="8" l="1"/>
  <c r="DR81" i="8"/>
  <c r="E141" i="5"/>
  <c r="AP114" i="5"/>
  <c r="EA96" i="8"/>
  <c r="BN58" i="5"/>
  <c r="BN11" i="5" s="1"/>
  <c r="AL76" i="8"/>
  <c r="AK86" i="8"/>
  <c r="AK78" i="8"/>
  <c r="AK87" i="8" s="1"/>
  <c r="AP67" i="5"/>
  <c r="AP68" i="5"/>
  <c r="AP77" i="5"/>
  <c r="E163" i="5"/>
  <c r="F27" i="15"/>
  <c r="EF80" i="5"/>
  <c r="EF82" i="5"/>
  <c r="AB29" i="6"/>
  <c r="AT175" i="5"/>
  <c r="DI111" i="5"/>
  <c r="AU180" i="5"/>
  <c r="AS180" i="5" s="1"/>
  <c r="Z27" i="6"/>
  <c r="Z38" i="6" s="1"/>
  <c r="Z39" i="6"/>
  <c r="BK126" i="5"/>
  <c r="AL122" i="8"/>
  <c r="BH96" i="8"/>
  <c r="AP115" i="5"/>
  <c r="BH89" i="5"/>
  <c r="BH90" i="5" s="1"/>
  <c r="S24" i="15"/>
  <c r="DW81" i="8"/>
  <c r="DY81" i="8" s="1"/>
  <c r="DB80" i="8"/>
  <c r="DA77" i="8"/>
  <c r="DA76" i="8"/>
  <c r="AL24" i="15"/>
  <c r="EA134" i="8"/>
  <c r="BK134" i="8" s="1"/>
  <c r="BK135" i="8" s="1"/>
  <c r="ED62" i="8"/>
  <c r="AT111" i="5"/>
  <c r="AU65" i="5"/>
  <c r="AT60" i="5"/>
  <c r="AS65" i="5"/>
  <c r="AR115" i="5"/>
  <c r="AP118" i="5" s="1"/>
  <c r="AF18" i="15" s="1"/>
  <c r="CW77" i="8"/>
  <c r="CW116" i="8" s="1"/>
  <c r="AG116" i="8" s="1"/>
  <c r="AG117" i="8" s="1"/>
  <c r="E26" i="5"/>
  <c r="BQ25" i="5"/>
  <c r="EF96" i="8"/>
  <c r="EH96" i="8" s="1"/>
  <c r="EI96" i="8" s="1"/>
  <c r="EG96" i="8" s="1"/>
  <c r="ED96" i="8"/>
  <c r="BG131" i="8"/>
  <c r="BG137" i="8" s="1"/>
  <c r="BJ62" i="8"/>
  <c r="BK60" i="5"/>
  <c r="J58" i="15"/>
  <c r="X25" i="15"/>
  <c r="O25" i="15"/>
  <c r="N25" i="15"/>
  <c r="AN79" i="8"/>
  <c r="AL77" i="8"/>
  <c r="DI112" i="5"/>
  <c r="AU181" i="5"/>
  <c r="AS181" i="5"/>
  <c r="AS102" i="5" s="1"/>
  <c r="AS106" i="5" s="1"/>
  <c r="AR179" i="5"/>
  <c r="AR183" i="5" s="1"/>
  <c r="DG110" i="5"/>
  <c r="BE90" i="5"/>
  <c r="BK62" i="8"/>
  <c r="BH131" i="8"/>
  <c r="BH137" i="8" s="1"/>
  <c r="BH138" i="8" s="1"/>
  <c r="F59" i="15"/>
  <c r="J26" i="15"/>
  <c r="BQ38" i="5"/>
  <c r="E39" i="5"/>
  <c r="CY78" i="8"/>
  <c r="CY87" i="8" s="1"/>
  <c r="CY86" i="8"/>
  <c r="Z57" i="6"/>
  <c r="Z52" i="6"/>
  <c r="AK25" i="15" s="1"/>
  <c r="Z46" i="6"/>
  <c r="Z55" i="6"/>
  <c r="EF95" i="8"/>
  <c r="EH95" i="8" s="1"/>
  <c r="ED95" i="8"/>
  <c r="EC62" i="8"/>
  <c r="DZ134" i="8"/>
  <c r="BJ134" i="8" s="1"/>
  <c r="AK113" i="8"/>
  <c r="AP191" i="5"/>
  <c r="AP119" i="5"/>
  <c r="AG18" i="15" s="1"/>
  <c r="AM78" i="5"/>
  <c r="AM85" i="5"/>
  <c r="AM86" i="5" s="1"/>
  <c r="BQ132" i="5"/>
  <c r="E132" i="5" s="1"/>
  <c r="D17" i="5" s="1"/>
  <c r="E131" i="5"/>
  <c r="E129" i="5" s="1"/>
  <c r="E128" i="5" s="1"/>
  <c r="AR110" i="5"/>
  <c r="AR64" i="5"/>
  <c r="AR68" i="5" s="1"/>
  <c r="AZ112" i="5"/>
  <c r="BA66" i="5"/>
  <c r="AY66" i="5" s="1"/>
  <c r="AA28" i="6"/>
  <c r="AA40" i="6"/>
  <c r="AA24" i="6"/>
  <c r="DE112" i="5"/>
  <c r="AP116" i="5" s="1"/>
  <c r="Z23" i="6"/>
  <c r="Z34" i="6" s="1"/>
  <c r="Z35" i="6"/>
  <c r="BN173" i="5"/>
  <c r="BN175" i="5" s="1"/>
  <c r="BN179" i="5" s="1"/>
  <c r="BS176" i="5"/>
  <c r="BQ177" i="5"/>
  <c r="BQ176" i="5" s="1"/>
  <c r="CW92" i="8"/>
  <c r="CW125" i="8" s="1"/>
  <c r="AG125" i="8" s="1"/>
  <c r="AG128" i="8" s="1"/>
  <c r="AQ80" i="8"/>
  <c r="DP79" i="8"/>
  <c r="BQ167" i="5"/>
  <c r="BQ145" i="5" s="1"/>
  <c r="E172" i="5"/>
  <c r="AJ92" i="8"/>
  <c r="AJ122" i="8" s="1"/>
  <c r="BN61" i="5"/>
  <c r="BN97" i="5" s="1"/>
  <c r="BN98" i="5"/>
  <c r="DA92" i="8"/>
  <c r="DB94" i="8"/>
  <c r="CZ94" i="8"/>
  <c r="DA91" i="8"/>
  <c r="BR61" i="5"/>
  <c r="BQ62" i="5"/>
  <c r="AT94" i="8"/>
  <c r="BM96" i="8"/>
  <c r="BO96" i="8" s="1"/>
  <c r="CY93" i="8"/>
  <c r="CY98" i="8" s="1"/>
  <c r="CY97" i="8"/>
  <c r="AG129" i="8"/>
  <c r="AO95" i="8"/>
  <c r="AM95" i="8" s="1"/>
  <c r="AN92" i="8"/>
  <c r="AN91" i="8"/>
  <c r="D16" i="5"/>
  <c r="D14" i="5" s="1"/>
  <c r="D13" i="5" s="1"/>
  <c r="E14" i="5"/>
  <c r="E13" i="5" s="1"/>
  <c r="AL97" i="8"/>
  <c r="AL93" i="8"/>
  <c r="AL98" i="8" s="1"/>
  <c r="BK96" i="8" l="1"/>
  <c r="BN126" i="5"/>
  <c r="AS101" i="5"/>
  <c r="AS105" i="5" s="1"/>
  <c r="AR114" i="5"/>
  <c r="AP117" i="5" s="1"/>
  <c r="AH18" i="15" s="1"/>
  <c r="BQ24" i="5"/>
  <c r="BQ12" i="5" s="1"/>
  <c r="BQ58" i="5" s="1"/>
  <c r="E58" i="5" s="1"/>
  <c r="AA52" i="6"/>
  <c r="AK26" i="15" s="1"/>
  <c r="AA46" i="6"/>
  <c r="AA55" i="6"/>
  <c r="AA57" i="6"/>
  <c r="DE77" i="5"/>
  <c r="DE78" i="5" s="1"/>
  <c r="AP182" i="5"/>
  <c r="AP183" i="5"/>
  <c r="E38" i="5"/>
  <c r="D39" i="5"/>
  <c r="D38" i="5" s="1"/>
  <c r="DA86" i="8"/>
  <c r="DA78" i="8"/>
  <c r="DA87" i="8" s="1"/>
  <c r="DB76" i="8"/>
  <c r="J59" i="15"/>
  <c r="X26" i="15"/>
  <c r="O26" i="15"/>
  <c r="N26" i="15"/>
  <c r="AO79" i="8"/>
  <c r="AM79" i="8" s="1"/>
  <c r="AN76" i="8"/>
  <c r="AN77" i="8"/>
  <c r="AW65" i="5"/>
  <c r="AU111" i="5"/>
  <c r="AS111" i="5" s="1"/>
  <c r="AU60" i="5"/>
  <c r="DD80" i="8"/>
  <c r="DB77" i="8"/>
  <c r="DI110" i="5"/>
  <c r="AT179" i="5"/>
  <c r="F60" i="15"/>
  <c r="J27" i="15"/>
  <c r="F28" i="15"/>
  <c r="AG126" i="8"/>
  <c r="AA23" i="6"/>
  <c r="AA34" i="6" s="1"/>
  <c r="AA35" i="6"/>
  <c r="BA112" i="5"/>
  <c r="AY112" i="5" s="1"/>
  <c r="BC66" i="5"/>
  <c r="EC134" i="8"/>
  <c r="BM134" i="8" s="1"/>
  <c r="EF62" i="8"/>
  <c r="DJ112" i="5"/>
  <c r="AU116" i="5" s="1"/>
  <c r="AW181" i="5"/>
  <c r="BK96" i="5"/>
  <c r="BK103" i="5" s="1"/>
  <c r="BK64" i="5"/>
  <c r="BK100" i="5" s="1"/>
  <c r="BK104" i="5" s="1"/>
  <c r="AT115" i="5"/>
  <c r="CZ80" i="8"/>
  <c r="DU81" i="8"/>
  <c r="AB24" i="6"/>
  <c r="AB28" i="6"/>
  <c r="AB40" i="6"/>
  <c r="D29" i="6"/>
  <c r="F30" i="15"/>
  <c r="EI48" i="5"/>
  <c r="BT82" i="5"/>
  <c r="BT80" i="5"/>
  <c r="AC29" i="6"/>
  <c r="AD29" i="6" s="1"/>
  <c r="D48" i="5"/>
  <c r="AL25" i="15"/>
  <c r="AT116" i="5"/>
  <c r="DH112" i="5"/>
  <c r="AS116" i="5" s="1"/>
  <c r="S25" i="15"/>
  <c r="AD25" i="15" s="1"/>
  <c r="BK89" i="5"/>
  <c r="BJ131" i="8"/>
  <c r="BJ137" i="8" s="1"/>
  <c r="BM62" i="8"/>
  <c r="ED134" i="8"/>
  <c r="BN134" i="8" s="1"/>
  <c r="BN135" i="8" s="1"/>
  <c r="EG62" i="8"/>
  <c r="EG134" i="8" s="1"/>
  <c r="BQ134" i="8" s="1"/>
  <c r="DZ81" i="8"/>
  <c r="EB81" i="8" s="1"/>
  <c r="BH132" i="8"/>
  <c r="AW180" i="5"/>
  <c r="DJ111" i="5"/>
  <c r="AU115" i="5" s="1"/>
  <c r="AS118" i="5" s="1"/>
  <c r="AF19" i="15" s="1"/>
  <c r="AU175" i="5"/>
  <c r="DH110" i="5" s="1"/>
  <c r="AP78" i="5"/>
  <c r="AP85" i="5"/>
  <c r="AP86" i="5" s="1"/>
  <c r="AA27" i="6"/>
  <c r="AA38" i="6" s="1"/>
  <c r="AA39" i="6"/>
  <c r="EI95" i="8"/>
  <c r="EG95" i="8" s="1"/>
  <c r="BN62" i="8"/>
  <c r="BK131" i="8"/>
  <c r="BK137" i="8" s="1"/>
  <c r="BK138" i="8" s="1"/>
  <c r="AL113" i="8"/>
  <c r="AJ77" i="8"/>
  <c r="AJ113" i="8" s="1"/>
  <c r="D26" i="5"/>
  <c r="D25" i="5" s="1"/>
  <c r="E25" i="5"/>
  <c r="AT110" i="5"/>
  <c r="AS76" i="5"/>
  <c r="AT64" i="5"/>
  <c r="DA116" i="8"/>
  <c r="AK116" i="8" s="1"/>
  <c r="AK119" i="8" s="1"/>
  <c r="CZ77" i="8"/>
  <c r="CZ116" i="8" s="1"/>
  <c r="AJ116" i="8" s="1"/>
  <c r="AJ117" i="8" s="1"/>
  <c r="AD24" i="15"/>
  <c r="AG119" i="8"/>
  <c r="AG120" i="8" s="1"/>
  <c r="DH111" i="5"/>
  <c r="AS115" i="5" s="1"/>
  <c r="AL78" i="8"/>
  <c r="AL87" i="8" s="1"/>
  <c r="AL86" i="8"/>
  <c r="BN60" i="5"/>
  <c r="BN96" i="5" s="1"/>
  <c r="BN103" i="5" s="1"/>
  <c r="BQ60" i="5"/>
  <c r="BQ11" i="5"/>
  <c r="E167" i="5"/>
  <c r="D57" i="5"/>
  <c r="D52" i="5" s="1"/>
  <c r="AN122" i="8"/>
  <c r="DA125" i="8"/>
  <c r="AK125" i="8" s="1"/>
  <c r="AK128" i="8" s="1"/>
  <c r="BQ144" i="5"/>
  <c r="BQ139" i="5" s="1"/>
  <c r="BQ127" i="5" s="1"/>
  <c r="E145" i="5"/>
  <c r="AR80" i="8"/>
  <c r="AP80" i="8" s="1"/>
  <c r="AU94" i="8"/>
  <c r="AS94" i="8" s="1"/>
  <c r="BQ61" i="5"/>
  <c r="BQ97" i="5" s="1"/>
  <c r="BQ98" i="5"/>
  <c r="DA93" i="8"/>
  <c r="DA98" i="8" s="1"/>
  <c r="DA97" i="8"/>
  <c r="DB91" i="8"/>
  <c r="AJ123" i="8"/>
  <c r="AQ95" i="8"/>
  <c r="AO92" i="8"/>
  <c r="DQ79" i="8"/>
  <c r="DO79" i="8" s="1"/>
  <c r="AN93" i="8"/>
  <c r="AN98" i="8" s="1"/>
  <c r="AO91" i="8"/>
  <c r="AN97" i="8"/>
  <c r="BP96" i="8"/>
  <c r="BR96" i="8" s="1"/>
  <c r="DD94" i="8"/>
  <c r="DB92" i="8"/>
  <c r="DB125" i="8" s="1"/>
  <c r="AL125" i="8" s="1"/>
  <c r="AL128" i="8" s="1"/>
  <c r="AS77" i="5" l="1"/>
  <c r="AS68" i="5"/>
  <c r="AS67" i="5"/>
  <c r="AB23" i="6"/>
  <c r="AB34" i="6" s="1"/>
  <c r="AB35" i="6"/>
  <c r="EF134" i="8"/>
  <c r="BP134" i="8" s="1"/>
  <c r="EI62" i="8"/>
  <c r="EI134" i="8" s="1"/>
  <c r="BS134" i="8" s="1"/>
  <c r="DD76" i="8"/>
  <c r="DE80" i="8"/>
  <c r="DD77" i="8"/>
  <c r="BN96" i="8"/>
  <c r="AW175" i="5"/>
  <c r="AX180" i="5"/>
  <c r="DL111" i="5"/>
  <c r="BK90" i="5"/>
  <c r="AU64" i="5"/>
  <c r="AU68" i="5" s="1"/>
  <c r="AU110" i="5"/>
  <c r="BN64" i="5"/>
  <c r="BN100" i="5" s="1"/>
  <c r="BN104" i="5" s="1"/>
  <c r="E24" i="5"/>
  <c r="E12" i="5" s="1"/>
  <c r="BK132" i="8"/>
  <c r="BQ135" i="8"/>
  <c r="L136" i="8" s="1"/>
  <c r="AB52" i="6"/>
  <c r="AK27" i="15" s="1"/>
  <c r="AB46" i="6"/>
  <c r="AB55" i="6"/>
  <c r="AB57" i="6"/>
  <c r="DL112" i="5"/>
  <c r="AX181" i="5"/>
  <c r="BD66" i="5"/>
  <c r="BC112" i="5"/>
  <c r="AT114" i="5"/>
  <c r="AQ79" i="8"/>
  <c r="AO77" i="8"/>
  <c r="AJ114" i="8"/>
  <c r="AJ119" i="8"/>
  <c r="AJ120" i="8" s="1"/>
  <c r="EC81" i="8"/>
  <c r="EE81" i="8" s="1"/>
  <c r="F61" i="15"/>
  <c r="H29" i="15"/>
  <c r="I29" i="15"/>
  <c r="AN113" i="8"/>
  <c r="AM77" i="8"/>
  <c r="AM113" i="8" s="1"/>
  <c r="DB86" i="8"/>
  <c r="DB78" i="8"/>
  <c r="DB87" i="8" s="1"/>
  <c r="D40" i="6"/>
  <c r="BT83" i="5"/>
  <c r="BT81" i="5"/>
  <c r="D24" i="6"/>
  <c r="D28" i="6"/>
  <c r="F31" i="15"/>
  <c r="J60" i="15"/>
  <c r="O27" i="15"/>
  <c r="X27" i="15"/>
  <c r="X28" i="15" s="1"/>
  <c r="N27" i="15"/>
  <c r="N28" i="15" s="1"/>
  <c r="J28" i="15"/>
  <c r="J61" i="15" s="1"/>
  <c r="AO76" i="8"/>
  <c r="AN86" i="8"/>
  <c r="AN78" i="8"/>
  <c r="AN87" i="8" s="1"/>
  <c r="S26" i="15"/>
  <c r="BN89" i="5"/>
  <c r="BN90" i="5" s="1"/>
  <c r="AO122" i="8"/>
  <c r="AS110" i="5"/>
  <c r="AS114" i="5" s="1"/>
  <c r="BN131" i="8"/>
  <c r="BN137" i="8" s="1"/>
  <c r="BN138" i="8" s="1"/>
  <c r="BQ62" i="8"/>
  <c r="BQ131" i="8" s="1"/>
  <c r="BQ137" i="8" s="1"/>
  <c r="AU179" i="5"/>
  <c r="AU183" i="5" s="1"/>
  <c r="DJ110" i="5"/>
  <c r="AU114" i="5" s="1"/>
  <c r="AS117" i="5" s="1"/>
  <c r="AH19" i="15" s="1"/>
  <c r="DX81" i="8"/>
  <c r="BM131" i="8"/>
  <c r="BM137" i="8" s="1"/>
  <c r="BP62" i="8"/>
  <c r="D80" i="5"/>
  <c r="AC40" i="6"/>
  <c r="N30" i="15"/>
  <c r="N35" i="15" s="1"/>
  <c r="J30" i="15"/>
  <c r="X30" i="15"/>
  <c r="D82" i="5"/>
  <c r="EI80" i="5"/>
  <c r="EI82" i="5"/>
  <c r="AB27" i="6"/>
  <c r="AB38" i="6" s="1"/>
  <c r="AB39" i="6"/>
  <c r="AS119" i="5"/>
  <c r="AG19" i="15" s="1"/>
  <c r="AS191" i="5"/>
  <c r="DB116" i="8"/>
  <c r="AL116" i="8" s="1"/>
  <c r="AL119" i="8" s="1"/>
  <c r="AW60" i="5"/>
  <c r="AX65" i="5"/>
  <c r="AW111" i="5"/>
  <c r="AR95" i="8"/>
  <c r="AP95" i="8" s="1"/>
  <c r="AQ92" i="8"/>
  <c r="AQ91" i="8"/>
  <c r="CZ92" i="8"/>
  <c r="CZ125" i="8" s="1"/>
  <c r="AJ125" i="8" s="1"/>
  <c r="DS79" i="8"/>
  <c r="DB97" i="8"/>
  <c r="DB93" i="8"/>
  <c r="DB98" i="8" s="1"/>
  <c r="E144" i="5"/>
  <c r="E139" i="5" s="1"/>
  <c r="E127" i="5" s="1"/>
  <c r="D30" i="5"/>
  <c r="D29" i="5" s="1"/>
  <c r="D24" i="5" s="1"/>
  <c r="D12" i="5" s="1"/>
  <c r="AM92" i="8"/>
  <c r="AM122" i="8" s="1"/>
  <c r="AM123" i="8" s="1"/>
  <c r="BQ173" i="5"/>
  <c r="E173" i="5" s="1"/>
  <c r="D58" i="5" s="1"/>
  <c r="DD92" i="8"/>
  <c r="DE94" i="8"/>
  <c r="DC94" i="8" s="1"/>
  <c r="DD91" i="8"/>
  <c r="AW94" i="8"/>
  <c r="BQ64" i="5"/>
  <c r="BQ100" i="5" s="1"/>
  <c r="BQ104" i="5" s="1"/>
  <c r="BQ96" i="5"/>
  <c r="BQ103" i="5" s="1"/>
  <c r="AO97" i="8"/>
  <c r="AO93" i="8"/>
  <c r="AO98" i="8" s="1"/>
  <c r="BS96" i="8"/>
  <c r="BQ96" i="8" s="1"/>
  <c r="AT80" i="8"/>
  <c r="AW115" i="5" l="1"/>
  <c r="BP131" i="8"/>
  <c r="BP137" i="8" s="1"/>
  <c r="BS62" i="8"/>
  <c r="BS131" i="8" s="1"/>
  <c r="BS137" i="8" s="1"/>
  <c r="AM114" i="8"/>
  <c r="AW116" i="5"/>
  <c r="AV65" i="5"/>
  <c r="AZ65" i="5"/>
  <c r="AX111" i="5"/>
  <c r="AV111" i="5" s="1"/>
  <c r="AX60" i="5"/>
  <c r="AO86" i="8"/>
  <c r="AO78" i="8"/>
  <c r="AO87" i="8" s="1"/>
  <c r="S27" i="15"/>
  <c r="BQ89" i="5"/>
  <c r="O28" i="15"/>
  <c r="AD30" i="15" s="1"/>
  <c r="D23" i="6"/>
  <c r="D34" i="6" s="1"/>
  <c r="D35" i="6"/>
  <c r="EF81" i="8"/>
  <c r="EH81" i="8" s="1"/>
  <c r="EI81" i="8" s="1"/>
  <c r="EG81" i="8" s="1"/>
  <c r="AO113" i="8"/>
  <c r="BF66" i="5"/>
  <c r="BD112" i="5"/>
  <c r="BB112" i="5" s="1"/>
  <c r="DD116" i="8"/>
  <c r="AN116" i="8" s="1"/>
  <c r="AN119" i="8" s="1"/>
  <c r="AW110" i="5"/>
  <c r="AW64" i="5"/>
  <c r="AV76" i="5"/>
  <c r="AD40" i="6"/>
  <c r="BQ138" i="8"/>
  <c r="L139" i="8" s="1"/>
  <c r="AL26" i="15"/>
  <c r="AD26" i="15"/>
  <c r="EA81" i="8"/>
  <c r="AR79" i="8"/>
  <c r="AP79" i="8" s="1"/>
  <c r="AQ76" i="8"/>
  <c r="AQ77" i="8"/>
  <c r="BB66" i="5"/>
  <c r="BN132" i="8"/>
  <c r="BQ132" i="8" s="1"/>
  <c r="L133" i="8" s="1"/>
  <c r="AV180" i="5"/>
  <c r="AV101" i="5" s="1"/>
  <c r="AV105" i="5" s="1"/>
  <c r="DM111" i="5"/>
  <c r="DK111" i="5" s="1"/>
  <c r="AV115" i="5" s="1"/>
  <c r="AX175" i="5"/>
  <c r="AV191" i="5" s="1"/>
  <c r="AZ180" i="5"/>
  <c r="DC80" i="8"/>
  <c r="DE77" i="8"/>
  <c r="DC77" i="8" s="1"/>
  <c r="DC116" i="8" s="1"/>
  <c r="AM116" i="8" s="1"/>
  <c r="AM117" i="8" s="1"/>
  <c r="DG80" i="8"/>
  <c r="AS182" i="5"/>
  <c r="DH77" i="5"/>
  <c r="DH78" i="5" s="1"/>
  <c r="AS183" i="5"/>
  <c r="D27" i="6"/>
  <c r="D38" i="6" s="1"/>
  <c r="D39" i="6"/>
  <c r="X31" i="15" s="1"/>
  <c r="D52" i="6"/>
  <c r="D83" i="5"/>
  <c r="D55" i="6"/>
  <c r="D57" i="6"/>
  <c r="J31" i="15"/>
  <c r="D46" i="6"/>
  <c r="D81" i="5"/>
  <c r="N31" i="15"/>
  <c r="N32" i="15" s="1"/>
  <c r="AL27" i="15"/>
  <c r="AV181" i="5"/>
  <c r="AV102" i="5" s="1"/>
  <c r="AV106" i="5" s="1"/>
  <c r="DM112" i="5"/>
  <c r="AX116" i="5" s="1"/>
  <c r="AV119" i="5" s="1"/>
  <c r="AG20" i="15" s="1"/>
  <c r="AZ181" i="5"/>
  <c r="E60" i="5"/>
  <c r="E11" i="5"/>
  <c r="DK110" i="5"/>
  <c r="DL110" i="5"/>
  <c r="AW179" i="5"/>
  <c r="DD78" i="8"/>
  <c r="DD87" i="8" s="1"/>
  <c r="DE76" i="8"/>
  <c r="DD86" i="8"/>
  <c r="AS78" i="5"/>
  <c r="AS85" i="5"/>
  <c r="AS86" i="5" s="1"/>
  <c r="AX94" i="8"/>
  <c r="E175" i="5"/>
  <c r="E126" i="5"/>
  <c r="DT79" i="8"/>
  <c r="DR79" i="8" s="1"/>
  <c r="AQ97" i="8"/>
  <c r="AQ93" i="8"/>
  <c r="AQ98" i="8" s="1"/>
  <c r="AR91" i="8"/>
  <c r="AQ122" i="8"/>
  <c r="DE92" i="8"/>
  <c r="DC92" i="8" s="1"/>
  <c r="DC125" i="8" s="1"/>
  <c r="AM125" i="8" s="1"/>
  <c r="AM128" i="8" s="1"/>
  <c r="DG94" i="8"/>
  <c r="DD125" i="8"/>
  <c r="AN125" i="8" s="1"/>
  <c r="AN128" i="8" s="1"/>
  <c r="AT95" i="8"/>
  <c r="AR92" i="8"/>
  <c r="AR122" i="8" s="1"/>
  <c r="DE91" i="8"/>
  <c r="DD93" i="8"/>
  <c r="DD98" i="8" s="1"/>
  <c r="DD97" i="8"/>
  <c r="BQ126" i="5"/>
  <c r="BQ175" i="5"/>
  <c r="BQ179" i="5" s="1"/>
  <c r="AU80" i="8"/>
  <c r="AS80" i="8"/>
  <c r="D60" i="5"/>
  <c r="D11" i="5"/>
  <c r="AJ128" i="8"/>
  <c r="AJ129" i="8" s="1"/>
  <c r="AJ126" i="8"/>
  <c r="AV182" i="5" l="1"/>
  <c r="DK77" i="5"/>
  <c r="DK78" i="5" s="1"/>
  <c r="AV183" i="5"/>
  <c r="AQ78" i="8"/>
  <c r="AQ87" i="8" s="1"/>
  <c r="AQ86" i="8"/>
  <c r="AR76" i="8"/>
  <c r="AV68" i="5"/>
  <c r="AV67" i="5"/>
  <c r="AV77" i="5"/>
  <c r="AD27" i="15"/>
  <c r="S28" i="15"/>
  <c r="DO111" i="5"/>
  <c r="BA180" i="5"/>
  <c r="AZ175" i="5"/>
  <c r="ED81" i="8"/>
  <c r="AZ60" i="5"/>
  <c r="BA65" i="5"/>
  <c r="AY65" i="5" s="1"/>
  <c r="AZ111" i="5"/>
  <c r="AM129" i="8"/>
  <c r="DH80" i="8"/>
  <c r="DG76" i="8"/>
  <c r="DG77" i="8"/>
  <c r="AX179" i="5"/>
  <c r="AX183" i="5" s="1"/>
  <c r="DM110" i="5"/>
  <c r="AT79" i="8"/>
  <c r="AR77" i="8"/>
  <c r="DE86" i="8"/>
  <c r="DE78" i="8"/>
  <c r="DE87" i="8" s="1"/>
  <c r="AW114" i="5"/>
  <c r="DO112" i="5"/>
  <c r="BA181" i="5"/>
  <c r="DE116" i="8"/>
  <c r="AO116" i="8" s="1"/>
  <c r="AO119" i="8" s="1"/>
  <c r="AX115" i="5"/>
  <c r="AV118" i="5" s="1"/>
  <c r="AF20" i="15" s="1"/>
  <c r="AQ113" i="8"/>
  <c r="BF112" i="5"/>
  <c r="BG66" i="5"/>
  <c r="BQ90" i="5"/>
  <c r="D90" i="5" s="1"/>
  <c r="D89" i="5"/>
  <c r="AV110" i="5"/>
  <c r="AV114" i="5" s="1"/>
  <c r="AX110" i="5"/>
  <c r="AX64" i="5"/>
  <c r="AX68" i="5" s="1"/>
  <c r="DK112" i="5"/>
  <c r="AV116" i="5" s="1"/>
  <c r="AM119" i="8"/>
  <c r="AM120" i="8" s="1"/>
  <c r="AZ94" i="8"/>
  <c r="DG92" i="8"/>
  <c r="DG91" i="8"/>
  <c r="DH94" i="8"/>
  <c r="DE125" i="8"/>
  <c r="AO125" i="8" s="1"/>
  <c r="AO128" i="8" s="1"/>
  <c r="AV94" i="8"/>
  <c r="AW80" i="8"/>
  <c r="AP92" i="8"/>
  <c r="AP122" i="8" s="1"/>
  <c r="DV79" i="8"/>
  <c r="DE93" i="8"/>
  <c r="DE98" i="8" s="1"/>
  <c r="DE97" i="8"/>
  <c r="AM126" i="8"/>
  <c r="AU95" i="8"/>
  <c r="AS95" i="8"/>
  <c r="AT91" i="8"/>
  <c r="AT92" i="8"/>
  <c r="AR93" i="8"/>
  <c r="AR98" i="8" s="1"/>
  <c r="AR97" i="8"/>
  <c r="AX114" i="5" l="1"/>
  <c r="AV117" i="5" s="1"/>
  <c r="AH20" i="15" s="1"/>
  <c r="DP112" i="5"/>
  <c r="BA116" i="5" s="1"/>
  <c r="BC181" i="5"/>
  <c r="DF80" i="8"/>
  <c r="DH77" i="8"/>
  <c r="DJ80" i="8"/>
  <c r="AZ110" i="5"/>
  <c r="AZ64" i="5"/>
  <c r="BC180" i="5"/>
  <c r="BA175" i="5"/>
  <c r="DP111" i="5"/>
  <c r="DN111" i="5" s="1"/>
  <c r="AY181" i="5"/>
  <c r="AY102" i="5" s="1"/>
  <c r="AY106" i="5" s="1"/>
  <c r="AY180" i="5"/>
  <c r="AY101" i="5" s="1"/>
  <c r="AY105" i="5" s="1"/>
  <c r="AR78" i="8"/>
  <c r="AR87" i="8" s="1"/>
  <c r="AR86" i="8"/>
  <c r="AZ116" i="5"/>
  <c r="AR113" i="8"/>
  <c r="AP77" i="8"/>
  <c r="AP113" i="8" s="1"/>
  <c r="DG116" i="8"/>
  <c r="AQ116" i="8" s="1"/>
  <c r="AQ119" i="8" s="1"/>
  <c r="DF77" i="8"/>
  <c r="DF116" i="8" s="1"/>
  <c r="AP116" i="8" s="1"/>
  <c r="AP117" i="8" s="1"/>
  <c r="AZ115" i="5"/>
  <c r="AV78" i="5"/>
  <c r="AV85" i="5"/>
  <c r="AV86" i="5" s="1"/>
  <c r="BE66" i="5"/>
  <c r="BI66" i="5"/>
  <c r="BG112" i="5"/>
  <c r="BE112" i="5" s="1"/>
  <c r="AU79" i="8"/>
  <c r="AS79" i="8"/>
  <c r="AT77" i="8"/>
  <c r="AT76" i="8"/>
  <c r="DG78" i="8"/>
  <c r="DG87" i="8" s="1"/>
  <c r="DG86" i="8"/>
  <c r="DH76" i="8"/>
  <c r="BC65" i="5"/>
  <c r="BA60" i="5"/>
  <c r="AY76" i="5" s="1"/>
  <c r="BA111" i="5"/>
  <c r="AY111" i="5" s="1"/>
  <c r="DO110" i="5"/>
  <c r="AZ114" i="5" s="1"/>
  <c r="AZ179" i="5"/>
  <c r="AD28" i="15"/>
  <c r="S29" i="15"/>
  <c r="AX80" i="8"/>
  <c r="AV80" i="8" s="1"/>
  <c r="DJ94" i="8"/>
  <c r="DH92" i="8"/>
  <c r="DF92" i="8" s="1"/>
  <c r="DF125" i="8" s="1"/>
  <c r="AP125" i="8" s="1"/>
  <c r="AP126" i="8" s="1"/>
  <c r="BA94" i="8"/>
  <c r="AY94" i="8" s="1"/>
  <c r="DG97" i="8"/>
  <c r="DG93" i="8"/>
  <c r="DG98" i="8" s="1"/>
  <c r="DH91" i="8"/>
  <c r="AP123" i="8"/>
  <c r="AT122" i="8"/>
  <c r="DW79" i="8"/>
  <c r="DU79" i="8"/>
  <c r="AW95" i="8"/>
  <c r="AU92" i="8"/>
  <c r="AS92" i="8" s="1"/>
  <c r="AS122" i="8" s="1"/>
  <c r="DG125" i="8"/>
  <c r="AQ125" i="8" s="1"/>
  <c r="AQ128" i="8" s="1"/>
  <c r="AT93" i="8"/>
  <c r="AT98" i="8" s="1"/>
  <c r="AU91" i="8"/>
  <c r="AT97" i="8"/>
  <c r="DF94" i="8"/>
  <c r="AY119" i="5" l="1"/>
  <c r="AG21" i="15" s="1"/>
  <c r="AY115" i="5"/>
  <c r="BD65" i="5"/>
  <c r="BC60" i="5"/>
  <c r="BC111" i="5"/>
  <c r="AT78" i="8"/>
  <c r="AT87" i="8" s="1"/>
  <c r="AU76" i="8"/>
  <c r="AT86" i="8"/>
  <c r="DN112" i="5"/>
  <c r="AY116" i="5" s="1"/>
  <c r="DP110" i="5"/>
  <c r="BA179" i="5"/>
  <c r="BA183" i="5" s="1"/>
  <c r="DN110" i="5"/>
  <c r="DH86" i="8"/>
  <c r="DH78" i="8"/>
  <c r="DH87" i="8" s="1"/>
  <c r="AT113" i="8"/>
  <c r="BJ66" i="5"/>
  <c r="BI112" i="5"/>
  <c r="BH66" i="5"/>
  <c r="BH102" i="5" s="1"/>
  <c r="DR111" i="5"/>
  <c r="BC175" i="5"/>
  <c r="BD180" i="5"/>
  <c r="DR112" i="5"/>
  <c r="BD181" i="5"/>
  <c r="AP119" i="8"/>
  <c r="AP120" i="8" s="1"/>
  <c r="AP114" i="8"/>
  <c r="AY77" i="5"/>
  <c r="AY67" i="5"/>
  <c r="AY68" i="5"/>
  <c r="DJ76" i="8"/>
  <c r="DK80" i="8"/>
  <c r="DI80" i="8" s="1"/>
  <c r="DJ77" i="8"/>
  <c r="AY191" i="5"/>
  <c r="BA110" i="5"/>
  <c r="BA64" i="5"/>
  <c r="BA68" i="5" s="1"/>
  <c r="AW79" i="8"/>
  <c r="AU77" i="8"/>
  <c r="BA115" i="5"/>
  <c r="AY118" i="5" s="1"/>
  <c r="AF21" i="15" s="1"/>
  <c r="AY110" i="5"/>
  <c r="DH116" i="8"/>
  <c r="AR116" i="8" s="1"/>
  <c r="AR119" i="8" s="1"/>
  <c r="AX95" i="8"/>
  <c r="AV95" i="8" s="1"/>
  <c r="AW91" i="8"/>
  <c r="AW92" i="8"/>
  <c r="AS123" i="8"/>
  <c r="BC94" i="8"/>
  <c r="AP128" i="8"/>
  <c r="AP129" i="8" s="1"/>
  <c r="DJ92" i="8"/>
  <c r="DJ91" i="8"/>
  <c r="DK94" i="8"/>
  <c r="AZ80" i="8"/>
  <c r="DH93" i="8"/>
  <c r="DH98" i="8" s="1"/>
  <c r="DH97" i="8"/>
  <c r="AU97" i="8"/>
  <c r="AU93" i="8"/>
  <c r="AU98" i="8" s="1"/>
  <c r="AU122" i="8"/>
  <c r="DY79" i="8"/>
  <c r="DH125" i="8"/>
  <c r="AR125" i="8" s="1"/>
  <c r="AR128" i="8" s="1"/>
  <c r="AU113" i="8" l="1"/>
  <c r="AS77" i="8"/>
  <c r="AS113" i="8" s="1"/>
  <c r="AS114" i="8" s="1"/>
  <c r="DN77" i="5"/>
  <c r="DN78" i="5" s="1"/>
  <c r="AY183" i="5"/>
  <c r="AY182" i="5"/>
  <c r="DK76" i="8"/>
  <c r="DJ86" i="8"/>
  <c r="DJ78" i="8"/>
  <c r="DJ87" i="8" s="1"/>
  <c r="BB180" i="5"/>
  <c r="BF180" i="5"/>
  <c r="DS111" i="5"/>
  <c r="BD175" i="5"/>
  <c r="BB191" i="5" s="1"/>
  <c r="BC115" i="5"/>
  <c r="AX79" i="8"/>
  <c r="AW77" i="8"/>
  <c r="AW76" i="8"/>
  <c r="DR110" i="5"/>
  <c r="BC179" i="5"/>
  <c r="DQ110" i="5"/>
  <c r="BJ112" i="5"/>
  <c r="BH112" i="5" s="1"/>
  <c r="BL66" i="5"/>
  <c r="AY114" i="5"/>
  <c r="BC110" i="5"/>
  <c r="BC64" i="5"/>
  <c r="DJ116" i="8"/>
  <c r="AT116" i="8" s="1"/>
  <c r="AT119" i="8" s="1"/>
  <c r="BB181" i="5"/>
  <c r="BB102" i="5" s="1"/>
  <c r="BB106" i="5" s="1"/>
  <c r="DS112" i="5"/>
  <c r="BD116" i="5" s="1"/>
  <c r="BF181" i="5"/>
  <c r="DQ111" i="5"/>
  <c r="AU86" i="8"/>
  <c r="AU78" i="8"/>
  <c r="AU87" i="8" s="1"/>
  <c r="BB65" i="5"/>
  <c r="BF65" i="5"/>
  <c r="BD60" i="5"/>
  <c r="BD111" i="5"/>
  <c r="BB111" i="5" s="1"/>
  <c r="BB115" i="5" s="1"/>
  <c r="DM80" i="8"/>
  <c r="DK77" i="8"/>
  <c r="DK116" i="8" s="1"/>
  <c r="AU116" i="8" s="1"/>
  <c r="AY78" i="5"/>
  <c r="BC116" i="5"/>
  <c r="BA114" i="5"/>
  <c r="AY117" i="5" s="1"/>
  <c r="AH21" i="15" s="1"/>
  <c r="DJ125" i="8"/>
  <c r="AT125" i="8" s="1"/>
  <c r="AT128" i="8" s="1"/>
  <c r="DJ93" i="8"/>
  <c r="DJ98" i="8" s="1"/>
  <c r="DJ97" i="8"/>
  <c r="DK91" i="8"/>
  <c r="BD94" i="8"/>
  <c r="BB94" i="8" s="1"/>
  <c r="AW122" i="8"/>
  <c r="BA80" i="8"/>
  <c r="AY80" i="8" s="1"/>
  <c r="AX91" i="8"/>
  <c r="AW97" i="8"/>
  <c r="AW93" i="8"/>
  <c r="AW98" i="8" s="1"/>
  <c r="DZ79" i="8"/>
  <c r="DX79" i="8" s="1"/>
  <c r="DM94" i="8"/>
  <c r="DK92" i="8"/>
  <c r="DK125" i="8" s="1"/>
  <c r="AU125" i="8" s="1"/>
  <c r="AU128" i="8" s="1"/>
  <c r="AZ95" i="8"/>
  <c r="AX92" i="8"/>
  <c r="AX122" i="8" s="1"/>
  <c r="DI94" i="8"/>
  <c r="DI77" i="8" l="1"/>
  <c r="DI116" i="8" s="1"/>
  <c r="AS116" i="8" s="1"/>
  <c r="AS117" i="8" s="1"/>
  <c r="BD115" i="5"/>
  <c r="AW113" i="8"/>
  <c r="BB182" i="5"/>
  <c r="BB183" i="5"/>
  <c r="DQ77" i="5"/>
  <c r="DQ78" i="5" s="1"/>
  <c r="DM77" i="8"/>
  <c r="DN80" i="8"/>
  <c r="DM76" i="8"/>
  <c r="BB118" i="5"/>
  <c r="AF22" i="15" s="1"/>
  <c r="AY85" i="5"/>
  <c r="AY86" i="5" s="1"/>
  <c r="DU112" i="5"/>
  <c r="BG181" i="5"/>
  <c r="AX76" i="8"/>
  <c r="AW78" i="8"/>
  <c r="AW87" i="8" s="1"/>
  <c r="AW86" i="8"/>
  <c r="BF175" i="5"/>
  <c r="BG180" i="5"/>
  <c r="DU111" i="5"/>
  <c r="DK78" i="8"/>
  <c r="DK87" i="8" s="1"/>
  <c r="DK86" i="8"/>
  <c r="AS119" i="8"/>
  <c r="AS120" i="8" s="1"/>
  <c r="BB110" i="5"/>
  <c r="BB114" i="5" s="1"/>
  <c r="BD64" i="5"/>
  <c r="BD68" i="5" s="1"/>
  <c r="BD110" i="5"/>
  <c r="BB119" i="5"/>
  <c r="AG22" i="15" s="1"/>
  <c r="BB76" i="5"/>
  <c r="BL112" i="5"/>
  <c r="BM66" i="5"/>
  <c r="BK66" i="5"/>
  <c r="BK102" i="5" s="1"/>
  <c r="BK106" i="5" s="1"/>
  <c r="BB101" i="5"/>
  <c r="BB105" i="5" s="1"/>
  <c r="DQ112" i="5"/>
  <c r="BB116" i="5" s="1"/>
  <c r="AU119" i="8"/>
  <c r="BF111" i="5"/>
  <c r="BF60" i="5"/>
  <c r="BG65" i="5"/>
  <c r="BE65" i="5" s="1"/>
  <c r="BC114" i="5"/>
  <c r="AV79" i="8"/>
  <c r="AZ79" i="8"/>
  <c r="AX77" i="8"/>
  <c r="BD179" i="5"/>
  <c r="BD183" i="5" s="1"/>
  <c r="DS110" i="5"/>
  <c r="BD114" i="5" s="1"/>
  <c r="BF94" i="8"/>
  <c r="DI92" i="8"/>
  <c r="DI125" i="8" s="1"/>
  <c r="AS125" i="8" s="1"/>
  <c r="DK97" i="8"/>
  <c r="DK93" i="8"/>
  <c r="DK98" i="8" s="1"/>
  <c r="EB79" i="8"/>
  <c r="AX97" i="8"/>
  <c r="AX93" i="8"/>
  <c r="AX98" i="8" s="1"/>
  <c r="AV92" i="8"/>
  <c r="AV122" i="8" s="1"/>
  <c r="BA95" i="8"/>
  <c r="AZ91" i="8"/>
  <c r="AZ92" i="8"/>
  <c r="DN94" i="8"/>
  <c r="DL94" i="8" s="1"/>
  <c r="DM92" i="8"/>
  <c r="DM91" i="8"/>
  <c r="BC80" i="8"/>
  <c r="BB68" i="5" l="1"/>
  <c r="BB77" i="5"/>
  <c r="BB67" i="5"/>
  <c r="DT111" i="5"/>
  <c r="BI181" i="5"/>
  <c r="DV112" i="5"/>
  <c r="BG116" i="5" s="1"/>
  <c r="AX113" i="8"/>
  <c r="AV77" i="8"/>
  <c r="AV113" i="8" s="1"/>
  <c r="DV111" i="5"/>
  <c r="BI180" i="5"/>
  <c r="BG175" i="5"/>
  <c r="DN76" i="8"/>
  <c r="DM86" i="8"/>
  <c r="DM78" i="8"/>
  <c r="DM87" i="8" s="1"/>
  <c r="BA79" i="8"/>
  <c r="AY79" i="8" s="1"/>
  <c r="AZ76" i="8"/>
  <c r="AZ77" i="8"/>
  <c r="AZ113" i="8" s="1"/>
  <c r="BG111" i="5"/>
  <c r="BG60" i="5"/>
  <c r="BE110" i="5" s="1"/>
  <c r="BI65" i="5"/>
  <c r="BM112" i="5"/>
  <c r="BO66" i="5"/>
  <c r="BF179" i="5"/>
  <c r="DU110" i="5"/>
  <c r="DT110" i="5"/>
  <c r="AX78" i="8"/>
  <c r="AX87" i="8" s="1"/>
  <c r="AX86" i="8"/>
  <c r="DP80" i="8"/>
  <c r="DN77" i="8"/>
  <c r="DL77" i="8" s="1"/>
  <c r="DL116" i="8" s="1"/>
  <c r="AV116" i="8" s="1"/>
  <c r="AV117" i="8" s="1"/>
  <c r="BE111" i="5"/>
  <c r="BF115" i="5"/>
  <c r="DM116" i="8"/>
  <c r="AW116" i="8" s="1"/>
  <c r="AW119" i="8" s="1"/>
  <c r="BF116" i="5"/>
  <c r="DT112" i="5"/>
  <c r="BE116" i="5" s="1"/>
  <c r="BB117" i="5"/>
  <c r="AH22" i="15" s="1"/>
  <c r="BF110" i="5"/>
  <c r="BF64" i="5"/>
  <c r="BK112" i="5"/>
  <c r="BE180" i="5"/>
  <c r="BE101" i="5" s="1"/>
  <c r="BE105" i="5" s="1"/>
  <c r="BE181" i="5"/>
  <c r="BE102" i="5" s="1"/>
  <c r="DL80" i="8"/>
  <c r="AS126" i="8"/>
  <c r="AS128" i="8"/>
  <c r="AS129" i="8" s="1"/>
  <c r="AV123" i="8"/>
  <c r="DM93" i="8"/>
  <c r="DM98" i="8" s="1"/>
  <c r="DN91" i="8"/>
  <c r="DM97" i="8"/>
  <c r="AZ122" i="8"/>
  <c r="DP94" i="8"/>
  <c r="DN92" i="8"/>
  <c r="DL92" i="8" s="1"/>
  <c r="DL125" i="8" s="1"/>
  <c r="AV125" i="8" s="1"/>
  <c r="AV128" i="8" s="1"/>
  <c r="BA91" i="8"/>
  <c r="AZ97" i="8"/>
  <c r="AZ93" i="8"/>
  <c r="AZ98" i="8" s="1"/>
  <c r="EC79" i="8"/>
  <c r="EA79" i="8" s="1"/>
  <c r="BD80" i="8"/>
  <c r="BB80" i="8" s="1"/>
  <c r="DM125" i="8"/>
  <c r="AW125" i="8" s="1"/>
  <c r="AW128" i="8" s="1"/>
  <c r="BC95" i="8"/>
  <c r="BA92" i="8"/>
  <c r="AY92" i="8" s="1"/>
  <c r="AY122" i="8" s="1"/>
  <c r="AY95" i="8"/>
  <c r="BG94" i="8"/>
  <c r="BE94" i="8"/>
  <c r="DN78" i="8" l="1"/>
  <c r="DN87" i="8" s="1"/>
  <c r="DN86" i="8"/>
  <c r="BE115" i="5"/>
  <c r="BE114" i="5"/>
  <c r="DV110" i="5"/>
  <c r="BG179" i="5"/>
  <c r="BG183" i="5" s="1"/>
  <c r="DQ80" i="8"/>
  <c r="DP76" i="8"/>
  <c r="DP77" i="8"/>
  <c r="BE191" i="5"/>
  <c r="DX111" i="5"/>
  <c r="BJ180" i="5"/>
  <c r="BI175" i="5"/>
  <c r="BE119" i="5"/>
  <c r="AG23" i="15" s="1"/>
  <c r="BB78" i="5"/>
  <c r="BB85" i="5"/>
  <c r="BB86" i="5" s="1"/>
  <c r="BG110" i="5"/>
  <c r="BG64" i="5"/>
  <c r="BG68" i="5" s="1"/>
  <c r="AV119" i="8"/>
  <c r="AV120" i="8" s="1"/>
  <c r="AV114" i="8"/>
  <c r="DN116" i="8"/>
  <c r="AX116" i="8" s="1"/>
  <c r="AX119" i="8" s="1"/>
  <c r="BO112" i="5"/>
  <c r="BP66" i="5"/>
  <c r="BN66" i="5" s="1"/>
  <c r="BN102" i="5" s="1"/>
  <c r="BN106" i="5" s="1"/>
  <c r="BC79" i="8"/>
  <c r="BA77" i="8"/>
  <c r="BE106" i="5"/>
  <c r="BH106" i="5"/>
  <c r="BE76" i="5"/>
  <c r="BF114" i="5"/>
  <c r="BI111" i="5"/>
  <c r="BJ65" i="5"/>
  <c r="BI60" i="5"/>
  <c r="BA76" i="8"/>
  <c r="AZ78" i="8"/>
  <c r="AZ87" i="8" s="1"/>
  <c r="AZ86" i="8"/>
  <c r="BG115" i="5"/>
  <c r="BE118" i="5" s="1"/>
  <c r="AF23" i="15" s="1"/>
  <c r="DX112" i="5"/>
  <c r="BJ181" i="5"/>
  <c r="AY123" i="8"/>
  <c r="DN97" i="8"/>
  <c r="DN93" i="8"/>
  <c r="DN98" i="8" s="1"/>
  <c r="EE79" i="8"/>
  <c r="AV129" i="8"/>
  <c r="BA97" i="8"/>
  <c r="BA93" i="8"/>
  <c r="BA98" i="8" s="1"/>
  <c r="DN125" i="8"/>
  <c r="AX125" i="8" s="1"/>
  <c r="AX128" i="8" s="1"/>
  <c r="AV126" i="8"/>
  <c r="BA122" i="8"/>
  <c r="BF80" i="8"/>
  <c r="BI94" i="8"/>
  <c r="BD95" i="8"/>
  <c r="BB95" i="8" s="1"/>
  <c r="BC92" i="8"/>
  <c r="BC91" i="8"/>
  <c r="DQ94" i="8"/>
  <c r="DO94" i="8" s="1"/>
  <c r="DP92" i="8"/>
  <c r="DP91" i="8"/>
  <c r="BI116" i="5" l="1"/>
  <c r="BL181" i="5"/>
  <c r="DY112" i="5"/>
  <c r="BJ116" i="5" s="1"/>
  <c r="BH65" i="5"/>
  <c r="BH101" i="5" s="1"/>
  <c r="BH105" i="5" s="1"/>
  <c r="BJ111" i="5"/>
  <c r="BJ60" i="5"/>
  <c r="BL65" i="5"/>
  <c r="BH180" i="5"/>
  <c r="BJ175" i="5"/>
  <c r="DY111" i="5"/>
  <c r="BL180" i="5"/>
  <c r="DQ76" i="8"/>
  <c r="DP86" i="8"/>
  <c r="DP78" i="8"/>
  <c r="DP87" i="8" s="1"/>
  <c r="BH181" i="5"/>
  <c r="BH111" i="5"/>
  <c r="BI115" i="5"/>
  <c r="BR66" i="5"/>
  <c r="BP112" i="5"/>
  <c r="DW111" i="5"/>
  <c r="BH115" i="5" s="1"/>
  <c r="DO80" i="8"/>
  <c r="DS80" i="8"/>
  <c r="DQ77" i="8"/>
  <c r="BA86" i="8"/>
  <c r="BA78" i="8"/>
  <c r="BA87" i="8" s="1"/>
  <c r="BA113" i="8"/>
  <c r="AY77" i="8"/>
  <c r="AY113" i="8" s="1"/>
  <c r="BN112" i="5"/>
  <c r="DT77" i="5"/>
  <c r="DT78" i="5" s="1"/>
  <c r="BE183" i="5"/>
  <c r="BE182" i="5"/>
  <c r="BI110" i="5"/>
  <c r="BH76" i="5"/>
  <c r="BH110" i="5"/>
  <c r="BI64" i="5"/>
  <c r="BE67" i="5"/>
  <c r="BE77" i="5"/>
  <c r="BE68" i="5"/>
  <c r="BD79" i="8"/>
  <c r="BC76" i="8"/>
  <c r="BC77" i="8"/>
  <c r="BH191" i="5"/>
  <c r="DW110" i="5"/>
  <c r="BH114" i="5" s="1"/>
  <c r="BI179" i="5"/>
  <c r="DX110" i="5"/>
  <c r="DO77" i="8"/>
  <c r="DO116" i="8" s="1"/>
  <c r="AY116" i="8" s="1"/>
  <c r="AY117" i="8" s="1"/>
  <c r="DP116" i="8"/>
  <c r="AZ116" i="8" s="1"/>
  <c r="AZ119" i="8" s="1"/>
  <c r="BG114" i="5"/>
  <c r="BE117" i="5" s="1"/>
  <c r="AH23" i="15" s="1"/>
  <c r="BJ94" i="8"/>
  <c r="BH94" i="8"/>
  <c r="DP125" i="8"/>
  <c r="AZ125" i="8" s="1"/>
  <c r="AZ128" i="8" s="1"/>
  <c r="BF95" i="8"/>
  <c r="BD92" i="8"/>
  <c r="EF79" i="8"/>
  <c r="DS94" i="8"/>
  <c r="DQ92" i="8"/>
  <c r="BG80" i="8"/>
  <c r="BE80" i="8"/>
  <c r="DQ91" i="8"/>
  <c r="DP93" i="8"/>
  <c r="DP98" i="8" s="1"/>
  <c r="DP97" i="8"/>
  <c r="BD91" i="8"/>
  <c r="BC97" i="8"/>
  <c r="BC93" i="8"/>
  <c r="BC98" i="8" s="1"/>
  <c r="BC122" i="8"/>
  <c r="DQ125" i="8" l="1"/>
  <c r="BA125" i="8" s="1"/>
  <c r="BA128" i="8" s="1"/>
  <c r="BI114" i="5"/>
  <c r="BC113" i="8"/>
  <c r="DS76" i="8"/>
  <c r="DS77" i="8"/>
  <c r="DT80" i="8"/>
  <c r="DR80" i="8" s="1"/>
  <c r="BR112" i="5"/>
  <c r="BQ112" i="5" s="1"/>
  <c r="BS66" i="5"/>
  <c r="BS112" i="5" s="1"/>
  <c r="BJ115" i="5"/>
  <c r="BH118" i="5" s="1"/>
  <c r="AF24" i="15" s="1"/>
  <c r="BM65" i="5"/>
  <c r="BK65" i="5" s="1"/>
  <c r="BK101" i="5" s="1"/>
  <c r="BK105" i="5" s="1"/>
  <c r="BL111" i="5"/>
  <c r="BL60" i="5"/>
  <c r="BH119" i="5"/>
  <c r="AG24" i="15" s="1"/>
  <c r="BC86" i="8"/>
  <c r="BC78" i="8"/>
  <c r="BC87" i="8" s="1"/>
  <c r="BD76" i="8"/>
  <c r="BE78" i="5"/>
  <c r="BE85" i="5"/>
  <c r="BE86" i="5" s="1"/>
  <c r="BH77" i="5"/>
  <c r="BH68" i="5"/>
  <c r="BH67" i="5"/>
  <c r="DY110" i="5"/>
  <c r="BJ179" i="5"/>
  <c r="BJ183" i="5" s="1"/>
  <c r="BJ64" i="5"/>
  <c r="BJ68" i="5" s="1"/>
  <c r="BJ110" i="5"/>
  <c r="EA112" i="5"/>
  <c r="BM181" i="5"/>
  <c r="BK181" i="5" s="1"/>
  <c r="BF79" i="8"/>
  <c r="BD77" i="8"/>
  <c r="DQ86" i="8"/>
  <c r="DQ78" i="8"/>
  <c r="DQ87" i="8" s="1"/>
  <c r="BH182" i="5"/>
  <c r="DW77" i="5"/>
  <c r="DW78" i="5" s="1"/>
  <c r="BH183" i="5"/>
  <c r="BB79" i="8"/>
  <c r="AY119" i="8"/>
  <c r="AY120" i="8" s="1"/>
  <c r="DQ116" i="8"/>
  <c r="BA116" i="8" s="1"/>
  <c r="BA119" i="8" s="1"/>
  <c r="BM180" i="5"/>
  <c r="BL175" i="5"/>
  <c r="BK180" i="5"/>
  <c r="EA111" i="5"/>
  <c r="AY114" i="8"/>
  <c r="DW112" i="5"/>
  <c r="BH116" i="5" s="1"/>
  <c r="EH79" i="8"/>
  <c r="BL94" i="8"/>
  <c r="BD93" i="8"/>
  <c r="BD98" i="8" s="1"/>
  <c r="BD97" i="8"/>
  <c r="ED79" i="8"/>
  <c r="BD122" i="8"/>
  <c r="DO92" i="8"/>
  <c r="DO125" i="8" s="1"/>
  <c r="AY125" i="8" s="1"/>
  <c r="BI80" i="8"/>
  <c r="BG95" i="8"/>
  <c r="BE95" i="8" s="1"/>
  <c r="BF92" i="8"/>
  <c r="BF91" i="8"/>
  <c r="BB92" i="8"/>
  <c r="BB122" i="8" s="1"/>
  <c r="DQ97" i="8"/>
  <c r="DQ93" i="8"/>
  <c r="DQ98" i="8" s="1"/>
  <c r="DT94" i="8"/>
  <c r="DR94" i="8" s="1"/>
  <c r="DS92" i="8"/>
  <c r="DS91" i="8"/>
  <c r="BO180" i="5" l="1"/>
  <c r="EB111" i="5"/>
  <c r="BM175" i="5"/>
  <c r="BH78" i="5"/>
  <c r="BH85" i="5"/>
  <c r="BH86" i="5" s="1"/>
  <c r="BL115" i="5"/>
  <c r="DS116" i="8"/>
  <c r="BC116" i="8" s="1"/>
  <c r="BC119" i="8" s="1"/>
  <c r="DZ111" i="5"/>
  <c r="BD113" i="8"/>
  <c r="BB77" i="8"/>
  <c r="BB113" i="8" s="1"/>
  <c r="BL116" i="5"/>
  <c r="BJ114" i="5"/>
  <c r="BH117" i="5" s="1"/>
  <c r="AH24" i="15" s="1"/>
  <c r="BM111" i="5"/>
  <c r="BK111" i="5" s="1"/>
  <c r="BM60" i="5"/>
  <c r="BO65" i="5"/>
  <c r="BQ66" i="5"/>
  <c r="BQ102" i="5" s="1"/>
  <c r="BQ106" i="5" s="1"/>
  <c r="BG79" i="8"/>
  <c r="BF76" i="8"/>
  <c r="BF77" i="8"/>
  <c r="DT76" i="8"/>
  <c r="DS86" i="8"/>
  <c r="DS78" i="8"/>
  <c r="DS87" i="8" s="1"/>
  <c r="EA110" i="5"/>
  <c r="BL179" i="5"/>
  <c r="BK191" i="5"/>
  <c r="DZ110" i="5"/>
  <c r="BO181" i="5"/>
  <c r="EB112" i="5"/>
  <c r="BM116" i="5" s="1"/>
  <c r="BK119" i="5" s="1"/>
  <c r="AG25" i="15" s="1"/>
  <c r="BD78" i="8"/>
  <c r="BD87" i="8" s="1"/>
  <c r="BD86" i="8"/>
  <c r="BL110" i="5"/>
  <c r="BL64" i="5"/>
  <c r="BK76" i="5"/>
  <c r="DV80" i="8"/>
  <c r="DT77" i="8"/>
  <c r="DT91" i="8"/>
  <c r="DS97" i="8"/>
  <c r="DS93" i="8"/>
  <c r="DS98" i="8" s="1"/>
  <c r="BB123" i="8"/>
  <c r="DV94" i="8"/>
  <c r="DT92" i="8"/>
  <c r="BJ80" i="8"/>
  <c r="BH80" i="8" s="1"/>
  <c r="AY128" i="8"/>
  <c r="AY129" i="8" s="1"/>
  <c r="AY126" i="8"/>
  <c r="BK94" i="8"/>
  <c r="BM94" i="8"/>
  <c r="DS125" i="8"/>
  <c r="BC125" i="8" s="1"/>
  <c r="BC128" i="8" s="1"/>
  <c r="BI95" i="8"/>
  <c r="BG92" i="8"/>
  <c r="BG91" i="8"/>
  <c r="BF97" i="8"/>
  <c r="BF93" i="8"/>
  <c r="BF98" i="8" s="1"/>
  <c r="EI79" i="8"/>
  <c r="EG79" i="8" s="1"/>
  <c r="BF122" i="8"/>
  <c r="BE92" i="8"/>
  <c r="BE122" i="8" s="1"/>
  <c r="DT86" i="8" l="1"/>
  <c r="DT78" i="8"/>
  <c r="DT87" i="8" s="1"/>
  <c r="BI79" i="8"/>
  <c r="BG77" i="8"/>
  <c r="BB114" i="8"/>
  <c r="DT125" i="8"/>
  <c r="BD125" i="8" s="1"/>
  <c r="BD128" i="8" s="1"/>
  <c r="DT116" i="8"/>
  <c r="BD116" i="8" s="1"/>
  <c r="BD119" i="8" s="1"/>
  <c r="BO175" i="5"/>
  <c r="BP181" i="5"/>
  <c r="BN181" i="5" s="1"/>
  <c r="ED112" i="5"/>
  <c r="BL114" i="5"/>
  <c r="BF113" i="8"/>
  <c r="BM179" i="5"/>
  <c r="BM183" i="5" s="1"/>
  <c r="EB110" i="5"/>
  <c r="DW80" i="8"/>
  <c r="DV76" i="8"/>
  <c r="DV77" i="8"/>
  <c r="BG76" i="8"/>
  <c r="BF78" i="8"/>
  <c r="BF87" i="8" s="1"/>
  <c r="BF86" i="8"/>
  <c r="BP65" i="5"/>
  <c r="BO111" i="5"/>
  <c r="BO60" i="5"/>
  <c r="DZ112" i="5"/>
  <c r="BK116" i="5" s="1"/>
  <c r="BK115" i="5"/>
  <c r="BM115" i="5"/>
  <c r="BK118" i="5" s="1"/>
  <c r="AF25" i="15" s="1"/>
  <c r="BK67" i="5"/>
  <c r="BK77" i="5"/>
  <c r="BK68" i="5"/>
  <c r="BK183" i="5"/>
  <c r="BK182" i="5"/>
  <c r="DZ77" i="5"/>
  <c r="DZ78" i="5" s="1"/>
  <c r="BE79" i="8"/>
  <c r="BK110" i="5"/>
  <c r="BK114" i="5" s="1"/>
  <c r="BM110" i="5"/>
  <c r="BM64" i="5"/>
  <c r="BM68" i="5" s="1"/>
  <c r="DR77" i="8"/>
  <c r="DR116" i="8" s="1"/>
  <c r="BB116" i="8" s="1"/>
  <c r="BB117" i="8" s="1"/>
  <c r="ED111" i="5"/>
  <c r="BP180" i="5"/>
  <c r="BG122" i="8"/>
  <c r="DW94" i="8"/>
  <c r="DU94" i="8"/>
  <c r="DV92" i="8"/>
  <c r="DV91" i="8"/>
  <c r="BE123" i="8"/>
  <c r="BG93" i="8"/>
  <c r="BG98" i="8" s="1"/>
  <c r="BG97" i="8"/>
  <c r="DT97" i="8"/>
  <c r="DT93" i="8"/>
  <c r="DT98" i="8" s="1"/>
  <c r="BJ95" i="8"/>
  <c r="BH95" i="8" s="1"/>
  <c r="BI92" i="8"/>
  <c r="BI91" i="8"/>
  <c r="BO94" i="8"/>
  <c r="DR92" i="8"/>
  <c r="DR125" i="8" s="1"/>
  <c r="BB125" i="8" s="1"/>
  <c r="BB128" i="8" s="1"/>
  <c r="BB129" i="8" s="1"/>
  <c r="BL80" i="8"/>
  <c r="BO64" i="5" l="1"/>
  <c r="BO110" i="5"/>
  <c r="DV116" i="8"/>
  <c r="BF116" i="8" s="1"/>
  <c r="BF119" i="8" s="1"/>
  <c r="BG113" i="8"/>
  <c r="BE77" i="8"/>
  <c r="BE113" i="8" s="1"/>
  <c r="DV78" i="8"/>
  <c r="DV87" i="8" s="1"/>
  <c r="DW76" i="8"/>
  <c r="DV86" i="8"/>
  <c r="BK78" i="5"/>
  <c r="BK85" i="5"/>
  <c r="BK86" i="5" s="1"/>
  <c r="BP60" i="5"/>
  <c r="BN110" i="5" s="1"/>
  <c r="BR65" i="5"/>
  <c r="BP111" i="5"/>
  <c r="BN111" i="5" s="1"/>
  <c r="DY80" i="8"/>
  <c r="DW77" i="8"/>
  <c r="DW116" i="8" s="1"/>
  <c r="BG116" i="8" s="1"/>
  <c r="EE112" i="5"/>
  <c r="BP116" i="5" s="1"/>
  <c r="BR181" i="5"/>
  <c r="BO116" i="5"/>
  <c r="BR180" i="5"/>
  <c r="EE111" i="5"/>
  <c r="BP115" i="5" s="1"/>
  <c r="BN118" i="5" s="1"/>
  <c r="AF26" i="15" s="1"/>
  <c r="BP175" i="5"/>
  <c r="EC110" i="5" s="1"/>
  <c r="BN114" i="5" s="1"/>
  <c r="BO115" i="5"/>
  <c r="BG78" i="8"/>
  <c r="BG87" i="8" s="1"/>
  <c r="BG86" i="8"/>
  <c r="BJ79" i="8"/>
  <c r="BI76" i="8"/>
  <c r="BI77" i="8"/>
  <c r="BI113" i="8" s="1"/>
  <c r="BN180" i="5"/>
  <c r="BN65" i="5"/>
  <c r="BN101" i="5" s="1"/>
  <c r="BN105" i="5" s="1"/>
  <c r="DU80" i="8"/>
  <c r="BM114" i="5"/>
  <c r="BK117" i="5" s="1"/>
  <c r="AH25" i="15" s="1"/>
  <c r="BO179" i="5"/>
  <c r="ED110" i="5"/>
  <c r="BB119" i="8"/>
  <c r="BB120" i="8" s="1"/>
  <c r="DV97" i="8"/>
  <c r="DW91" i="8"/>
  <c r="DV93" i="8"/>
  <c r="DV98" i="8" s="1"/>
  <c r="BB126" i="8"/>
  <c r="DV125" i="8"/>
  <c r="BF125" i="8" s="1"/>
  <c r="BF128" i="8" s="1"/>
  <c r="BP94" i="8"/>
  <c r="BN94" i="8" s="1"/>
  <c r="BI97" i="8"/>
  <c r="BI93" i="8"/>
  <c r="BI98" i="8" s="1"/>
  <c r="BJ91" i="8"/>
  <c r="DY94" i="8"/>
  <c r="DW92" i="8"/>
  <c r="DW125" i="8" s="1"/>
  <c r="BG125" i="8" s="1"/>
  <c r="BG128" i="8" s="1"/>
  <c r="BI122" i="8"/>
  <c r="BM80" i="8"/>
  <c r="BK80" i="8" s="1"/>
  <c r="BL95" i="8"/>
  <c r="BJ92" i="8"/>
  <c r="BH92" i="8" s="1"/>
  <c r="BH122" i="8" s="1"/>
  <c r="EC112" i="5" l="1"/>
  <c r="BN116" i="5" s="1"/>
  <c r="EC111" i="5"/>
  <c r="BN76" i="5"/>
  <c r="BI86" i="8"/>
  <c r="BJ76" i="8"/>
  <c r="BI78" i="8"/>
  <c r="BI87" i="8" s="1"/>
  <c r="BR175" i="5"/>
  <c r="EG111" i="5"/>
  <c r="BS180" i="5"/>
  <c r="BQ180" i="5"/>
  <c r="BN119" i="5"/>
  <c r="AG26" i="15" s="1"/>
  <c r="DW78" i="8"/>
  <c r="DW87" i="8" s="1"/>
  <c r="DW86" i="8"/>
  <c r="DU77" i="8"/>
  <c r="DU116" i="8" s="1"/>
  <c r="BE116" i="8" s="1"/>
  <c r="BE117" i="8" s="1"/>
  <c r="BN191" i="5"/>
  <c r="EE110" i="5"/>
  <c r="BP179" i="5"/>
  <c r="BP183" i="5" s="1"/>
  <c r="BP110" i="5"/>
  <c r="BP64" i="5"/>
  <c r="BP68" i="5" s="1"/>
  <c r="BE114" i="8"/>
  <c r="EG112" i="5"/>
  <c r="BS181" i="5"/>
  <c r="EH112" i="5" s="1"/>
  <c r="BS116" i="5" s="1"/>
  <c r="BQ181" i="5"/>
  <c r="DZ80" i="8"/>
  <c r="DY77" i="8"/>
  <c r="DY76" i="8"/>
  <c r="DX80" i="8"/>
  <c r="BG119" i="8"/>
  <c r="BO114" i="5"/>
  <c r="BH79" i="8"/>
  <c r="BL79" i="8"/>
  <c r="BJ77" i="8"/>
  <c r="BN115" i="5"/>
  <c r="BR111" i="5"/>
  <c r="BR60" i="5"/>
  <c r="BS65" i="5"/>
  <c r="BH123" i="8"/>
  <c r="DU92" i="8"/>
  <c r="DU125" i="8" s="1"/>
  <c r="BE125" i="8" s="1"/>
  <c r="BE128" i="8" s="1"/>
  <c r="BE129" i="8" s="1"/>
  <c r="BJ97" i="8"/>
  <c r="BJ93" i="8"/>
  <c r="BJ98" i="8" s="1"/>
  <c r="BR94" i="8"/>
  <c r="DW97" i="8"/>
  <c r="DW93" i="8"/>
  <c r="DW98" i="8" s="1"/>
  <c r="BO80" i="8"/>
  <c r="BJ122" i="8"/>
  <c r="DZ94" i="8"/>
  <c r="DX94" i="8"/>
  <c r="DY92" i="8"/>
  <c r="DY91" i="8"/>
  <c r="BM95" i="8"/>
  <c r="BK95" i="8"/>
  <c r="BL92" i="8"/>
  <c r="BL91" i="8"/>
  <c r="BS60" i="5" l="1"/>
  <c r="BS111" i="5"/>
  <c r="BQ111" i="5" s="1"/>
  <c r="DY116" i="8"/>
  <c r="BI116" i="8" s="1"/>
  <c r="BI119" i="8" s="1"/>
  <c r="BR116" i="5"/>
  <c r="BQ119" i="5" s="1"/>
  <c r="AG27" i="15" s="1"/>
  <c r="EF112" i="5"/>
  <c r="BQ116" i="5" s="1"/>
  <c r="BQ65" i="5"/>
  <c r="BQ101" i="5" s="1"/>
  <c r="BQ105" i="5" s="1"/>
  <c r="BJ113" i="8"/>
  <c r="BH77" i="8"/>
  <c r="BH113" i="8" s="1"/>
  <c r="EB80" i="8"/>
  <c r="DZ77" i="8"/>
  <c r="BE119" i="8"/>
  <c r="BE120" i="8" s="1"/>
  <c r="EH111" i="5"/>
  <c r="BS175" i="5"/>
  <c r="BJ78" i="8"/>
  <c r="BJ87" i="8" s="1"/>
  <c r="BJ86" i="8"/>
  <c r="BE126" i="8"/>
  <c r="BR110" i="5"/>
  <c r="BR64" i="5"/>
  <c r="BQ76" i="5"/>
  <c r="BQ110" i="5"/>
  <c r="BM79" i="8"/>
  <c r="BK79" i="8"/>
  <c r="BL77" i="8"/>
  <c r="BL76" i="8"/>
  <c r="BP114" i="5"/>
  <c r="BN117" i="5" s="1"/>
  <c r="AH26" i="15" s="1"/>
  <c r="EF111" i="5"/>
  <c r="BR115" i="5"/>
  <c r="DY86" i="8"/>
  <c r="DZ76" i="8"/>
  <c r="DY78" i="8"/>
  <c r="DY87" i="8" s="1"/>
  <c r="BN183" i="5"/>
  <c r="BN182" i="5"/>
  <c r="EC77" i="5"/>
  <c r="BR179" i="5"/>
  <c r="EG110" i="5"/>
  <c r="BR114" i="5" s="1"/>
  <c r="EF110" i="5"/>
  <c r="BQ114" i="5" s="1"/>
  <c r="BN77" i="5"/>
  <c r="BN67" i="5"/>
  <c r="BN68" i="5"/>
  <c r="E76" i="5"/>
  <c r="DY125" i="8"/>
  <c r="BI125" i="8" s="1"/>
  <c r="BI128" i="8" s="1"/>
  <c r="BP80" i="8"/>
  <c r="BN80" i="8" s="1"/>
  <c r="BQ94" i="8"/>
  <c r="BS94" i="8"/>
  <c r="EB94" i="8"/>
  <c r="DZ92" i="8"/>
  <c r="BL122" i="8"/>
  <c r="BO95" i="8"/>
  <c r="BM92" i="8"/>
  <c r="BL97" i="8"/>
  <c r="BL93" i="8"/>
  <c r="BL98" i="8" s="1"/>
  <c r="BM91" i="8"/>
  <c r="DZ91" i="8"/>
  <c r="DY93" i="8"/>
  <c r="DY98" i="8" s="1"/>
  <c r="DY97" i="8"/>
  <c r="EC78" i="5" l="1"/>
  <c r="BQ115" i="5"/>
  <c r="BM122" i="8"/>
  <c r="BN78" i="5"/>
  <c r="BN85" i="5"/>
  <c r="BL86" i="8"/>
  <c r="BL78" i="8"/>
  <c r="BL87" i="8" s="1"/>
  <c r="BM76" i="8"/>
  <c r="BS115" i="5"/>
  <c r="BQ118" i="5" s="1"/>
  <c r="AF27" i="15" s="1"/>
  <c r="BH119" i="8"/>
  <c r="BH120" i="8" s="1"/>
  <c r="BS110" i="5"/>
  <c r="BS64" i="5"/>
  <c r="BS68" i="5" s="1"/>
  <c r="DZ78" i="8"/>
  <c r="DZ87" i="8" s="1"/>
  <c r="DZ86" i="8"/>
  <c r="DZ116" i="8"/>
  <c r="BJ116" i="8" s="1"/>
  <c r="BO79" i="8"/>
  <c r="BM77" i="8"/>
  <c r="BS179" i="5"/>
  <c r="BS183" i="5" s="1"/>
  <c r="EH110" i="5"/>
  <c r="BS114" i="5" s="1"/>
  <c r="BQ117" i="5" s="1"/>
  <c r="AH27" i="15" s="1"/>
  <c r="EC80" i="8"/>
  <c r="EA80" i="8" s="1"/>
  <c r="EB77" i="8"/>
  <c r="EB76" i="8"/>
  <c r="BQ191" i="5"/>
  <c r="BL113" i="8"/>
  <c r="BK77" i="8"/>
  <c r="BK113" i="8" s="1"/>
  <c r="BQ77" i="5"/>
  <c r="E77" i="5" s="1"/>
  <c r="BQ67" i="5"/>
  <c r="BQ68" i="5"/>
  <c r="BJ119" i="8"/>
  <c r="DX77" i="8"/>
  <c r="DX116" i="8" s="1"/>
  <c r="BH116" i="8" s="1"/>
  <c r="BH117" i="8" s="1"/>
  <c r="BH114" i="8"/>
  <c r="BP95" i="8"/>
  <c r="BN95" i="8"/>
  <c r="BO92" i="8"/>
  <c r="BO91" i="8"/>
  <c r="BK92" i="8"/>
  <c r="BK122" i="8" s="1"/>
  <c r="DZ125" i="8"/>
  <c r="BJ125" i="8" s="1"/>
  <c r="BJ128" i="8" s="1"/>
  <c r="BM97" i="8"/>
  <c r="BM93" i="8"/>
  <c r="BM98" i="8" s="1"/>
  <c r="DX92" i="8"/>
  <c r="DX125" i="8" s="1"/>
  <c r="BH125" i="8" s="1"/>
  <c r="DZ93" i="8"/>
  <c r="DZ98" i="8" s="1"/>
  <c r="DZ97" i="8"/>
  <c r="EB92" i="8"/>
  <c r="EB91" i="8"/>
  <c r="EC94" i="8"/>
  <c r="BR80" i="8"/>
  <c r="BM113" i="8" l="1"/>
  <c r="EB86" i="8"/>
  <c r="EC76" i="8"/>
  <c r="EB78" i="8"/>
  <c r="EB87" i="8" s="1"/>
  <c r="BK114" i="8"/>
  <c r="BQ183" i="5"/>
  <c r="BQ182" i="5"/>
  <c r="EF77" i="5"/>
  <c r="E191" i="5"/>
  <c r="D76" i="5" s="1"/>
  <c r="EE80" i="8"/>
  <c r="EC77" i="8"/>
  <c r="EC116" i="8" s="1"/>
  <c r="BM116" i="8" s="1"/>
  <c r="BM119" i="8" s="1"/>
  <c r="BP79" i="8"/>
  <c r="BO77" i="8"/>
  <c r="BO76" i="8"/>
  <c r="BM78" i="8"/>
  <c r="BM87" i="8" s="1"/>
  <c r="BM86" i="8"/>
  <c r="BN86" i="5"/>
  <c r="BK119" i="8"/>
  <c r="BK120" i="8" s="1"/>
  <c r="EB116" i="8"/>
  <c r="BL116" i="8" s="1"/>
  <c r="BL119" i="8" s="1"/>
  <c r="EA77" i="8"/>
  <c r="EA116" i="8" s="1"/>
  <c r="BK116" i="8" s="1"/>
  <c r="BK117" i="8" s="1"/>
  <c r="BQ78" i="5"/>
  <c r="BK123" i="8"/>
  <c r="BO122" i="8"/>
  <c r="BS80" i="8"/>
  <c r="EB93" i="8"/>
  <c r="EB98" i="8" s="1"/>
  <c r="EC91" i="8"/>
  <c r="EB97" i="8"/>
  <c r="BR95" i="8"/>
  <c r="BP92" i="8"/>
  <c r="EB125" i="8"/>
  <c r="BL125" i="8" s="1"/>
  <c r="BL128" i="8" s="1"/>
  <c r="EE94" i="8"/>
  <c r="EC92" i="8"/>
  <c r="EA94" i="8"/>
  <c r="BO97" i="8"/>
  <c r="BO93" i="8"/>
  <c r="BO98" i="8" s="1"/>
  <c r="BP91" i="8"/>
  <c r="BH128" i="8"/>
  <c r="BH129" i="8" s="1"/>
  <c r="BH126" i="8"/>
  <c r="EC125" i="8" l="1"/>
  <c r="BM125" i="8" s="1"/>
  <c r="BM128" i="8" s="1"/>
  <c r="BP122" i="8"/>
  <c r="BR79" i="8"/>
  <c r="BP77" i="8"/>
  <c r="BP113" i="8" s="1"/>
  <c r="BO86" i="8"/>
  <c r="BP76" i="8"/>
  <c r="BO78" i="8"/>
  <c r="BO87" i="8" s="1"/>
  <c r="BO113" i="8"/>
  <c r="EE76" i="8"/>
  <c r="EF80" i="8"/>
  <c r="EE77" i="8"/>
  <c r="EE116" i="8" s="1"/>
  <c r="BO116" i="8" s="1"/>
  <c r="EC86" i="8"/>
  <c r="EC78" i="8"/>
  <c r="EC87" i="8" s="1"/>
  <c r="EF78" i="5"/>
  <c r="BT77" i="5"/>
  <c r="D77" i="5" s="1"/>
  <c r="BQ85" i="5"/>
  <c r="BN79" i="8"/>
  <c r="BQ80" i="8"/>
  <c r="BN92" i="8"/>
  <c r="BN122" i="8" s="1"/>
  <c r="EE92" i="8"/>
  <c r="EF94" i="8"/>
  <c r="EE91" i="8"/>
  <c r="BP97" i="8"/>
  <c r="BP93" i="8"/>
  <c r="BP98" i="8" s="1"/>
  <c r="EC93" i="8"/>
  <c r="EC98" i="8" s="1"/>
  <c r="EC97" i="8"/>
  <c r="BS95" i="8"/>
  <c r="BS92" i="8" s="1"/>
  <c r="BR92" i="8"/>
  <c r="BR91" i="8"/>
  <c r="EA92" i="8"/>
  <c r="EA125" i="8" s="1"/>
  <c r="BK125" i="8" s="1"/>
  <c r="BK128" i="8" s="1"/>
  <c r="BK129" i="8" s="1"/>
  <c r="BN123" i="8"/>
  <c r="BQ95" i="8" l="1"/>
  <c r="BO119" i="8"/>
  <c r="EF77" i="8"/>
  <c r="EH80" i="8"/>
  <c r="BN77" i="8"/>
  <c r="BN113" i="8" s="1"/>
  <c r="BQ86" i="5"/>
  <c r="D85" i="5"/>
  <c r="D86" i="5" s="1"/>
  <c r="ED80" i="8"/>
  <c r="BS79" i="8"/>
  <c r="BS77" i="8" s="1"/>
  <c r="BR76" i="8"/>
  <c r="BR77" i="8"/>
  <c r="EF76" i="8"/>
  <c r="EE78" i="8"/>
  <c r="EE87" i="8" s="1"/>
  <c r="EE86" i="8"/>
  <c r="BP86" i="8"/>
  <c r="BP78" i="8"/>
  <c r="BP87" i="8" s="1"/>
  <c r="BS91" i="8"/>
  <c r="BR93" i="8"/>
  <c r="BR98" i="8" s="1"/>
  <c r="BR97" i="8"/>
  <c r="EF91" i="8"/>
  <c r="EE97" i="8"/>
  <c r="EE93" i="8"/>
  <c r="EE98" i="8" s="1"/>
  <c r="BK126" i="8"/>
  <c r="BS122" i="8"/>
  <c r="EF92" i="8"/>
  <c r="EH94" i="8"/>
  <c r="EE125" i="8"/>
  <c r="BO125" i="8" s="1"/>
  <c r="BO128" i="8" s="1"/>
  <c r="BR122" i="8"/>
  <c r="BQ92" i="8"/>
  <c r="BQ122" i="8" s="1"/>
  <c r="BQ123" i="8" s="1"/>
  <c r="L124" i="8" s="1"/>
  <c r="ED94" i="8"/>
  <c r="EF125" i="8" l="1"/>
  <c r="BP125" i="8" s="1"/>
  <c r="BP128" i="8" s="1"/>
  <c r="BQ77" i="8"/>
  <c r="BQ113" i="8" s="1"/>
  <c r="BR113" i="8"/>
  <c r="EH77" i="8"/>
  <c r="EI80" i="8"/>
  <c r="EI77" i="8" s="1"/>
  <c r="EG80" i="8"/>
  <c r="EH76" i="8"/>
  <c r="BR86" i="8"/>
  <c r="BR78" i="8"/>
  <c r="BR87" i="8" s="1"/>
  <c r="BS76" i="8"/>
  <c r="ED77" i="8"/>
  <c r="ED116" i="8" s="1"/>
  <c r="BN116" i="8" s="1"/>
  <c r="BN117" i="8" s="1"/>
  <c r="EF116" i="8"/>
  <c r="BP116" i="8" s="1"/>
  <c r="BP119" i="8" s="1"/>
  <c r="EF78" i="8"/>
  <c r="EF87" i="8" s="1"/>
  <c r="EF86" i="8"/>
  <c r="BQ79" i="8"/>
  <c r="BN114" i="8"/>
  <c r="BQ114" i="8" s="1"/>
  <c r="L115" i="8" s="1"/>
  <c r="EF93" i="8"/>
  <c r="EF98" i="8" s="1"/>
  <c r="EF97" i="8"/>
  <c r="EH92" i="8"/>
  <c r="EH91" i="8"/>
  <c r="EI94" i="8"/>
  <c r="EI92" i="8" s="1"/>
  <c r="BS93" i="8"/>
  <c r="BS98" i="8" s="1"/>
  <c r="BS97" i="8"/>
  <c r="ED92" i="8"/>
  <c r="ED125" i="8" s="1"/>
  <c r="BN125" i="8" s="1"/>
  <c r="BN128" i="8" s="1"/>
  <c r="BN129" i="8" s="1"/>
  <c r="BN119" i="8" l="1"/>
  <c r="BN120" i="8" s="1"/>
  <c r="EH116" i="8"/>
  <c r="BR116" i="8" s="1"/>
  <c r="EG77" i="8"/>
  <c r="EG116" i="8" s="1"/>
  <c r="BQ116" i="8" s="1"/>
  <c r="BQ117" i="8" s="1"/>
  <c r="L118" i="8" s="1"/>
  <c r="EI76" i="8"/>
  <c r="EH78" i="8"/>
  <c r="EH87" i="8" s="1"/>
  <c r="EH86" i="8"/>
  <c r="BR119" i="8"/>
  <c r="BS86" i="8"/>
  <c r="BS78" i="8"/>
  <c r="BS87" i="8" s="1"/>
  <c r="BS113" i="8"/>
  <c r="EG92" i="8"/>
  <c r="EG125" i="8" s="1"/>
  <c r="BQ125" i="8" s="1"/>
  <c r="BQ128" i="8" s="1"/>
  <c r="BQ129" i="8" s="1"/>
  <c r="L130" i="8" s="1"/>
  <c r="EH125" i="8"/>
  <c r="BR125" i="8" s="1"/>
  <c r="BR128" i="8" s="1"/>
  <c r="EI91" i="8"/>
  <c r="EH97" i="8"/>
  <c r="EH93" i="8"/>
  <c r="EH98" i="8" s="1"/>
  <c r="EG94" i="8"/>
  <c r="BN126" i="8"/>
  <c r="BQ119" i="8" l="1"/>
  <c r="BQ120" i="8" s="1"/>
  <c r="L121" i="8" s="1"/>
  <c r="EI86" i="8"/>
  <c r="EI78" i="8"/>
  <c r="EI87" i="8" s="1"/>
  <c r="EI116" i="8"/>
  <c r="BS116" i="8" s="1"/>
  <c r="BS119" i="8" s="1"/>
  <c r="EI93" i="8"/>
  <c r="EI98" i="8" s="1"/>
  <c r="EI97" i="8"/>
  <c r="BQ126" i="8"/>
  <c r="L127" i="8" s="1"/>
  <c r="EI125" i="8"/>
  <c r="BS125" i="8" s="1"/>
  <c r="BS128" i="8" s="1"/>
</calcChain>
</file>

<file path=xl/comments1.xml><?xml version="1.0" encoding="utf-8"?>
<comments xmlns="http://schemas.openxmlformats.org/spreadsheetml/2006/main">
  <authors>
    <author>Автор</author>
  </authors>
  <commentList>
    <comment ref="H76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  <comment ref="BX76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Спросить
</t>
        </r>
      </text>
    </comment>
    <comment ref="H91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  <comment ref="BX91" authorId="0">
      <text>
        <r>
          <rPr>
            <b/>
            <sz val="9"/>
            <color indexed="81"/>
            <rFont val="Tahoma"/>
            <family val="2"/>
            <charset val="204"/>
          </rPr>
          <t>Спросить</t>
        </r>
      </text>
    </comment>
  </commentList>
</comments>
</file>

<file path=xl/sharedStrings.xml><?xml version="1.0" encoding="utf-8"?>
<sst xmlns="http://schemas.openxmlformats.org/spreadsheetml/2006/main" count="5094" uniqueCount="370">
  <si>
    <t>Истекший
год (i-2)</t>
  </si>
  <si>
    <t>утв.</t>
  </si>
  <si>
    <t>факт</t>
  </si>
  <si>
    <t>тыс.руб.</t>
  </si>
  <si>
    <t>2</t>
  </si>
  <si>
    <t>2.1</t>
  </si>
  <si>
    <t>2.2</t>
  </si>
  <si>
    <t>2.3</t>
  </si>
  <si>
    <t>%</t>
  </si>
  <si>
    <t>3</t>
  </si>
  <si>
    <t>3.1</t>
  </si>
  <si>
    <t>3.2</t>
  </si>
  <si>
    <t>3.3</t>
  </si>
  <si>
    <t>4</t>
  </si>
  <si>
    <t>4.1</t>
  </si>
  <si>
    <t>4.2</t>
  </si>
  <si>
    <t>4.3</t>
  </si>
  <si>
    <t>5.1</t>
  </si>
  <si>
    <t>5.2</t>
  </si>
  <si>
    <t>5.3</t>
  </si>
  <si>
    <t>6</t>
  </si>
  <si>
    <t>6.1</t>
  </si>
  <si>
    <t>6.2</t>
  </si>
  <si>
    <t>7</t>
  </si>
  <si>
    <t>7.1</t>
  </si>
  <si>
    <t>8</t>
  </si>
  <si>
    <t>9</t>
  </si>
  <si>
    <t>9.1</t>
  </si>
  <si>
    <t>10</t>
  </si>
  <si>
    <t>х</t>
  </si>
  <si>
    <t>10.1</t>
  </si>
  <si>
    <t>10.2</t>
  </si>
  <si>
    <t>11</t>
  </si>
  <si>
    <t>12</t>
  </si>
  <si>
    <t>13</t>
  </si>
  <si>
    <t>14</t>
  </si>
  <si>
    <t>15</t>
  </si>
  <si>
    <t>16</t>
  </si>
  <si>
    <t>17</t>
  </si>
  <si>
    <t xml:space="preserve">
</t>
  </si>
  <si>
    <t>4.1.2</t>
  </si>
  <si>
    <t>4.1.1</t>
  </si>
  <si>
    <t>1.2</t>
  </si>
  <si>
    <t>1.1</t>
  </si>
  <si>
    <t>Объем валовой выручки, получаемой Концессионером в рамках реализации Соглашения, в том числе на каждый год срока действия Соглашения</t>
  </si>
  <si>
    <t>ВОДОСНАБЖЕНИЕ</t>
  </si>
  <si>
    <t>ВОДООТВЕДЕНИЕ</t>
  </si>
  <si>
    <t>№ п/п</t>
  </si>
  <si>
    <t>Наименование</t>
  </si>
  <si>
    <t>Единица
измерений</t>
  </si>
  <si>
    <t>Текущий
год (i-1)</t>
  </si>
  <si>
    <t>1-й год</t>
  </si>
  <si>
    <t>2-й год</t>
  </si>
  <si>
    <t>3-й год</t>
  </si>
  <si>
    <t>4-й год</t>
  </si>
  <si>
    <t>5-й год</t>
  </si>
  <si>
    <t>6-й год</t>
  </si>
  <si>
    <t>7-й год</t>
  </si>
  <si>
    <t>8-й год</t>
  </si>
  <si>
    <t>9-й год</t>
  </si>
  <si>
    <t>10-й год</t>
  </si>
  <si>
    <t>11-й год</t>
  </si>
  <si>
    <t>12-й год</t>
  </si>
  <si>
    <t>13-й год</t>
  </si>
  <si>
    <t>14-й год</t>
  </si>
  <si>
    <t>15-й год</t>
  </si>
  <si>
    <t>16-й год</t>
  </si>
  <si>
    <t>17-й год</t>
  </si>
  <si>
    <t>18-й год</t>
  </si>
  <si>
    <t>19-й год</t>
  </si>
  <si>
    <t>20-й год</t>
  </si>
  <si>
    <t>1 п/г</t>
  </si>
  <si>
    <t>2 п/г</t>
  </si>
  <si>
    <t>ожид</t>
  </si>
  <si>
    <t>Итого</t>
  </si>
  <si>
    <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2017-2021 г.г. в ценах текущих лет
2022-2036 г.г. в ценах 2021 г.</t>
    </r>
  </si>
  <si>
    <t>тыс. руб.</t>
  </si>
  <si>
    <t>Текущие расходы</t>
  </si>
  <si>
    <t>1.1.1</t>
  </si>
  <si>
    <t>Операционные расходы</t>
  </si>
  <si>
    <t>1.1.1.1</t>
  </si>
  <si>
    <t>Производственные расходы:</t>
  </si>
  <si>
    <t>1.1.1.1.1</t>
  </si>
  <si>
    <t>расходы на приобретение сырья и материалов и их хранение</t>
  </si>
  <si>
    <t>1.1.1.1.2</t>
  </si>
  <si>
    <t>расходы на оплату труда и отчисления на социальные нужды основного производственного персонала,
в том числе:</t>
  </si>
  <si>
    <t>1.1.1.1.2.1</t>
  </si>
  <si>
    <t>налоги и сборы с фонда оплаты труда</t>
  </si>
  <si>
    <t>1.1.1.1.3</t>
  </si>
  <si>
    <t>общехозяйственные расходы</t>
  </si>
  <si>
    <t>1.1.1.1.4</t>
  </si>
  <si>
    <t>1.1.1.2</t>
  </si>
  <si>
    <t>Ремонтные расходы</t>
  </si>
  <si>
    <t>1.1.1.3</t>
  </si>
  <si>
    <t>Административные расходы</t>
  </si>
  <si>
    <t>1.1.1.4</t>
  </si>
  <si>
    <t>индекс эффективности расходов</t>
  </si>
  <si>
    <t>1.1.1.5</t>
  </si>
  <si>
    <t>индекс потребительских цен</t>
  </si>
  <si>
    <t>1.1.1.6</t>
  </si>
  <si>
    <t>индекс количества активов</t>
  </si>
  <si>
    <t>1.1.2</t>
  </si>
  <si>
    <t>Расходы на электрическую энергию</t>
  </si>
  <si>
    <t>1.1.3</t>
  </si>
  <si>
    <t>Неподконтрольные расходы, в том числе</t>
  </si>
  <si>
    <t>1.1.3.1</t>
  </si>
  <si>
    <t>Расходы на оплату товаров (услуг, работ), приобретаемых у других организаций</t>
  </si>
  <si>
    <t>1.1.3.1.1</t>
  </si>
  <si>
    <t>Расходы на транспортировку воды</t>
  </si>
  <si>
    <t>1.1.3.1.2</t>
  </si>
  <si>
    <t>Расходы на покупку воды</t>
  </si>
  <si>
    <t>1.1.3.2</t>
  </si>
  <si>
    <t>Налоги и сборы</t>
  </si>
  <si>
    <t>1.1.3.2.1</t>
  </si>
  <si>
    <t>Налог на прибыль</t>
  </si>
  <si>
    <t>1.1.3.2.2</t>
  </si>
  <si>
    <t>Налог на имущество организаций</t>
  </si>
  <si>
    <t>1.1.3.2.3</t>
  </si>
  <si>
    <t>Земельный налог и арендная плата за землю</t>
  </si>
  <si>
    <t>1.1.3.2.4</t>
  </si>
  <si>
    <t>Водный налог</t>
  </si>
  <si>
    <t>1.1.3.2.5</t>
  </si>
  <si>
    <t>Плата за пользование водным объектом</t>
  </si>
  <si>
    <t>1.1.3.2.6</t>
  </si>
  <si>
    <t>Транспортный налог</t>
  </si>
  <si>
    <t>1.1.3.2.7</t>
  </si>
  <si>
    <t>Плата за негативное воздействие на окружающую среду</t>
  </si>
  <si>
    <t>1.1.3.2.8</t>
  </si>
  <si>
    <t>Прочие налоги и сборы</t>
  </si>
  <si>
    <t>1.1.3.3</t>
  </si>
  <si>
    <t>Арендная и концессионная плата, лизинговые платежи, в том числе:</t>
  </si>
  <si>
    <t>1.1.3.3.1</t>
  </si>
  <si>
    <t>Арендная плата</t>
  </si>
  <si>
    <t>1.1.3.3.2</t>
  </si>
  <si>
    <t>Концессионная плата</t>
  </si>
  <si>
    <t>1.1.3.3.3</t>
  </si>
  <si>
    <t>Лизинговые платежи</t>
  </si>
  <si>
    <t>1.1.3.4</t>
  </si>
  <si>
    <t>Резерв по сомнительным долгам гарантирующей организации</t>
  </si>
  <si>
    <t>1.1.3.4.1</t>
  </si>
  <si>
    <t>Сбытовые расходы гарантирующей организации</t>
  </si>
  <si>
    <t>1.1.3.5</t>
  </si>
  <si>
    <t>Займы и кредиты (для метода индексации)</t>
  </si>
  <si>
    <t>1.1.3.5.1</t>
  </si>
  <si>
    <t>возврат займов и кредитов</t>
  </si>
  <si>
    <t>1.1.3.5.2</t>
  </si>
  <si>
    <t>проценты по займам и кредитам</t>
  </si>
  <si>
    <t>Амортизация</t>
  </si>
  <si>
    <t>1.3</t>
  </si>
  <si>
    <t>Нормативная прибыль</t>
  </si>
  <si>
    <t>1.3.1</t>
  </si>
  <si>
    <t>Капитальные расходы</t>
  </si>
  <si>
    <t>1.3.2</t>
  </si>
  <si>
    <t>1.4</t>
  </si>
  <si>
    <t>Расчетная предпринимательская прибыль гарантирующей организации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</si>
  <si>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</si>
  <si>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</si>
  <si>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</si>
  <si>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</si>
  <si>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2.4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</si>
  <si>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</si>
  <si>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2.5</t>
  </si>
  <si>
    <t>Степень исполнения регулируемой организацией обязательств по
созданию и (или) реконструкции объектов концессионного соглашения, по эксплуатации объектов по договору аренды централизованных систем горячего водоснабжения, холодного водоснабжения и (или) водоотведения, отдельных объектов таких систем, находящихся в государственной или муниципальной собственности,
по реализации инвестиционной программы, производственной программы при недостижении регулируемой организацией утвержденных плановых значений показателей надежности и качества объектов централизованных систем водоснабжения и (или) водоотведения</t>
  </si>
  <si>
    <t>2.6</t>
  </si>
  <si>
    <t>Изменение доходности долгосрочных государственных обязательств</t>
  </si>
  <si>
    <t>По темпам роста тарифов, заданным Администрацией г. Березники</t>
  </si>
  <si>
    <t xml:space="preserve">
</t>
  </si>
  <si>
    <t>Итого НВВ (объем валовой выручки) для расчета тарифа</t>
  </si>
  <si>
    <t>Объем водоснабжения (водоотведения)</t>
  </si>
  <si>
    <t>тыс. куб. м</t>
  </si>
  <si>
    <t>Населению</t>
  </si>
  <si>
    <t>Иным потребителям  (за исключением ВК «Тепличное хозяйство», ВК «Сода, Азот»)</t>
  </si>
  <si>
    <t>Иным потребителям  (ВК «Тепличное хозяйство», ВК «Сода, Азот»)</t>
  </si>
  <si>
    <t>5</t>
  </si>
  <si>
    <t>Тариф на водоснабжение (водоотведение)</t>
  </si>
  <si>
    <t>руб./куб. м</t>
  </si>
  <si>
    <t>Тариф для населения (с учетом НДС), руб./м3</t>
  </si>
  <si>
    <t>Тариф для иных потребителей (без учета НДС), руб./м3</t>
  </si>
  <si>
    <t>Тариф для иных потребителей, подключенных к водоводам от ВК «Тепличное хозяйство», ВК «Сода, Азот» (без учета НДС), руб./м3</t>
  </si>
  <si>
    <t>Темп роста НВВ, в т.ч.:</t>
  </si>
  <si>
    <t>Темп роста тарифа расчетный</t>
  </si>
  <si>
    <t>Заданный темп роста по П/Г (справочно), РСТ ПК</t>
  </si>
  <si>
    <t>6.3</t>
  </si>
  <si>
    <t>Заданный темп роста по П/Г (справочно), Администрация г. Березники</t>
  </si>
  <si>
    <t>Итого НВВ для расчета тарифа</t>
  </si>
  <si>
    <t>Доход (сбор НВВ), без учета снижения тарифа во 2 П/Г, по расчетным тарифам</t>
  </si>
  <si>
    <t>Тариф для иных потребителей подключенных к водоводам от ВК «Тепличное хозяйство», ВК «Сода, Азот» (без учета НДС), руб./м3</t>
  </si>
  <si>
    <t>Корректировка НВВ в целях сглаживания</t>
  </si>
  <si>
    <t>Корректировка НВВ в целях сглаживания (определяемая ОР)</t>
  </si>
  <si>
    <t>Норма доходности на капитал, инвестированный после начала долгосрочного периода регулирования</t>
  </si>
  <si>
    <t>10.3</t>
  </si>
  <si>
    <t>11.1</t>
  </si>
  <si>
    <t>11.2</t>
  </si>
  <si>
    <t>11.3</t>
  </si>
  <si>
    <t>1</t>
  </si>
  <si>
    <t>Отклонение 1 ВС</t>
  </si>
  <si>
    <t>Нарастающим итогом</t>
  </si>
  <si>
    <t>Итого за 19 лет</t>
  </si>
  <si>
    <t>Отклонение 1 ВО</t>
  </si>
  <si>
    <t>Сумма ВС/ВО по годам</t>
  </si>
  <si>
    <t>Сумма ВС/ВО нарастающим итогом</t>
  </si>
  <si>
    <t>Приложение 9 к концессионному соглашению от 29.12.2016</t>
  </si>
  <si>
    <t>Предельный минимальный размер расходов на создание и реконструкцию объекта Соглашения, которые предполагается осуществить в течение всего срока действия Соглашения Концессионером</t>
  </si>
  <si>
    <t>тыс. р. без НДС (2017-2021 годы в текущих ценах, 2022-2036 годы в постоянных ценах 2021 года)</t>
  </si>
  <si>
    <t>Мероприятие</t>
  </si>
  <si>
    <t>Годы (2017-2036)</t>
  </si>
  <si>
    <t>18</t>
  </si>
  <si>
    <t>19</t>
  </si>
  <si>
    <t>20</t>
  </si>
  <si>
    <t>21</t>
  </si>
  <si>
    <t>22</t>
  </si>
  <si>
    <t>23</t>
  </si>
  <si>
    <t>Финансовые потребности на реализацию инвестиционных мероприятий</t>
  </si>
  <si>
    <t>КВЛ (капитальные вложения)</t>
  </si>
  <si>
    <t>% за пользование заемными средствами (кредита)</t>
  </si>
  <si>
    <t>Оборотный капитал</t>
  </si>
  <si>
    <t>Источники финансирования в разрезе использования собственных средств и привлечения заемных средств, в том числе:</t>
  </si>
  <si>
    <t>расходы, учитываемые в тарифах, в том числе:</t>
  </si>
  <si>
    <t>2.1.1</t>
  </si>
  <si>
    <t>2.1.2</t>
  </si>
  <si>
    <t>Прибыль (капитальные вложения)</t>
  </si>
  <si>
    <t>2.1.3</t>
  </si>
  <si>
    <t>2.1.4</t>
  </si>
  <si>
    <t>Возврат основной суммы долга заемных средств (кредита)</t>
  </si>
  <si>
    <t>Заемные средства</t>
  </si>
  <si>
    <t>4.1.3</t>
  </si>
  <si>
    <t>4.1.4</t>
  </si>
  <si>
    <t>6.1.1</t>
  </si>
  <si>
    <t>6.1.2</t>
  </si>
  <si>
    <t>6.1.3</t>
  </si>
  <si>
    <t>6.1.4</t>
  </si>
  <si>
    <t>Приложение  10 к концессионному соглашению от 29.12.2016</t>
  </si>
  <si>
    <t>2018 факт</t>
  </si>
  <si>
    <t>2019 факт</t>
  </si>
  <si>
    <t>другие производственные расходы</t>
  </si>
  <si>
    <t>Иным потребителям</t>
  </si>
  <si>
    <t>2017 факт</t>
  </si>
  <si>
    <t>в т.ч. инвест.обязательства</t>
  </si>
  <si>
    <t>другие производственные расходы:</t>
  </si>
  <si>
    <t>Иные экономически обоснованные расходы на социальные нужды, в соответствии с пунктом 86 Методических указаний</t>
  </si>
  <si>
    <t>Инвестиционные обязательства (приб+аморт)</t>
  </si>
  <si>
    <t xml:space="preserve">                      Покупка воды/транспорт</t>
  </si>
  <si>
    <t xml:space="preserve">                      Электроэнергия</t>
  </si>
  <si>
    <t>Индексы       ИПЦ</t>
  </si>
  <si>
    <t>проверка из прил.10</t>
  </si>
  <si>
    <t>Итого по КС
2017-2036</t>
  </si>
  <si>
    <t>1.3.3</t>
  </si>
  <si>
    <t>Проценты по займам и кредитам</t>
  </si>
  <si>
    <t>ВиВ</t>
  </si>
  <si>
    <t>Объем ВиВ</t>
  </si>
  <si>
    <t>возврат основной суммы долга заем.ср-в</t>
  </si>
  <si>
    <t>приобретение ОС</t>
  </si>
  <si>
    <t>население</t>
  </si>
  <si>
    <t>иные потребители</t>
  </si>
  <si>
    <t>Тариф для населения (c НДС), руб./м3</t>
  </si>
  <si>
    <t>1 полугодие</t>
  </si>
  <si>
    <t>2 полугодие</t>
  </si>
  <si>
    <t>Расходы на транспортировку воды/стоков</t>
  </si>
  <si>
    <t>Период</t>
  </si>
  <si>
    <t>Водоснабжение</t>
  </si>
  <si>
    <t>Водоотведение</t>
  </si>
  <si>
    <t>Прибыль</t>
  </si>
  <si>
    <t>Заемные средства (возврат)</t>
  </si>
  <si>
    <t>амор+прибыль</t>
  </si>
  <si>
    <t>вода</t>
  </si>
  <si>
    <t>стоки</t>
  </si>
  <si>
    <t>Нехватка средств</t>
  </si>
  <si>
    <t>Расчетное НВВ в пределах индексации</t>
  </si>
  <si>
    <t>Инвестиционные обязательства ВСЕГО (приб+аморт+возврат)</t>
  </si>
  <si>
    <t>Иные экономически обоснованные расходы на социальные нужды, в соответствии с пунктом 86 Методических указаний (по факту Сальдо прочих операционных доходов и расходов )</t>
  </si>
  <si>
    <t>% всего</t>
  </si>
  <si>
    <t>амортизация+прибыль</t>
  </si>
  <si>
    <t>проверка всего обязательства</t>
  </si>
  <si>
    <t>КС</t>
  </si>
  <si>
    <t>нехватка средств ВиВ</t>
  </si>
  <si>
    <t>проверка 9</t>
  </si>
  <si>
    <t>проверка 10</t>
  </si>
  <si>
    <t>подписано в КС</t>
  </si>
  <si>
    <t>2020 факт</t>
  </si>
  <si>
    <t>Справочно: для постановления</t>
  </si>
  <si>
    <t>Тариф на ВиВ</t>
  </si>
  <si>
    <t>отклонение</t>
  </si>
  <si>
    <t>Инвестобязательства в КС ВиВ (без учета мероприятий за счет кредитов)</t>
  </si>
  <si>
    <r>
      <t xml:space="preserve">Темп роста тарифа расчетный 
</t>
    </r>
    <r>
      <rPr>
        <b/>
        <sz val="11"/>
        <rFont val="Times New Roman"/>
        <family val="1"/>
        <charset val="204"/>
      </rPr>
      <t>(с 01.07.)</t>
    </r>
  </si>
  <si>
    <t>Тариф для населения (без НДС), руб./м3</t>
  </si>
  <si>
    <t>отклонение, нехватка (-)</t>
  </si>
  <si>
    <t>возврат основного долга</t>
  </si>
  <si>
    <t>заемные средства</t>
  </si>
  <si>
    <t>ВС %</t>
  </si>
  <si>
    <t>ВО %</t>
  </si>
  <si>
    <t>база распределения по ВиВ амортизация</t>
  </si>
  <si>
    <t>% на доп.кредит</t>
  </si>
  <si>
    <t xml:space="preserve">заемные средства </t>
  </si>
  <si>
    <t>кредит м/р Любимов</t>
  </si>
  <si>
    <t>% м/р Любимов</t>
  </si>
  <si>
    <t>доп.кредит</t>
  </si>
  <si>
    <t>аморт+прибыль+возврат+%</t>
  </si>
  <si>
    <t>возврат основного долга без НДС</t>
  </si>
  <si>
    <t>Всего 2022-2036</t>
  </si>
  <si>
    <t>КРЕДИТ (8 лет)</t>
  </si>
  <si>
    <t>КРЕДИТ (7 лет)</t>
  </si>
  <si>
    <t>КРЕДИТ (6 лет)</t>
  </si>
  <si>
    <t>сумма кредита без НДС</t>
  </si>
  <si>
    <t>проценты по кредиту без НДС</t>
  </si>
  <si>
    <t>% по кредиту в модель</t>
  </si>
  <si>
    <t xml:space="preserve">возврат основного долга в модель </t>
  </si>
  <si>
    <t>тыс.руб. без НДС</t>
  </si>
  <si>
    <t>лист "%"</t>
  </si>
  <si>
    <t>Расчет процентов по доп. кредитам (исполнение обязательств по КС за счет заемных средств)_ООО БВК</t>
  </si>
  <si>
    <t>СОТ</t>
  </si>
  <si>
    <t>Темп роста тарифов с 01.07.</t>
  </si>
  <si>
    <t>в т.ч. источники</t>
  </si>
  <si>
    <t>21-й год</t>
  </si>
  <si>
    <t>22-й год</t>
  </si>
  <si>
    <t>23-й год</t>
  </si>
  <si>
    <t>24-й год</t>
  </si>
  <si>
    <t>24</t>
  </si>
  <si>
    <t>25</t>
  </si>
  <si>
    <t>26</t>
  </si>
  <si>
    <t>27</t>
  </si>
  <si>
    <t>Итого 
2017-2040</t>
  </si>
  <si>
    <r>
      <t xml:space="preserve">Необходимая валовая выручка
</t>
    </r>
    <r>
      <rPr>
        <u/>
        <sz val="11"/>
        <rFont val="Times New Roman"/>
        <family val="1"/>
        <charset val="204"/>
      </rPr>
      <t>2017-2020 факт; 2021-2040 г. в тек.ценах</t>
    </r>
  </si>
  <si>
    <t>2017-2040 ВиВ</t>
  </si>
  <si>
    <t>тыс. р. без НДС (2017-2020 факт; 2021-2040 г. в тек.ценах)</t>
  </si>
  <si>
    <t>Итого
2017-2020 факт
2021-2040 план</t>
  </si>
  <si>
    <t>водоснабжения</t>
  </si>
  <si>
    <t>водоотведения</t>
  </si>
  <si>
    <t>Плата концедента</t>
  </si>
  <si>
    <t>плата концедента</t>
  </si>
  <si>
    <t>кредит 
2017 года</t>
  </si>
  <si>
    <t>Годы (2017-2040)</t>
  </si>
  <si>
    <t>отклонение плата концедента</t>
  </si>
  <si>
    <t>2017-2040</t>
  </si>
  <si>
    <t>Инвестиционные обязательства за период 2017-2040 по источникам финансирования</t>
  </si>
  <si>
    <t>Инвестобязательства в расчете прибыль+ амортизация+доп.кредит 2022-2024 гг (без кредита 2017 года)</t>
  </si>
  <si>
    <t>собственные средства</t>
  </si>
  <si>
    <t>собственные+плата концедента</t>
  </si>
  <si>
    <t>ИП с платой концедента</t>
  </si>
  <si>
    <t xml:space="preserve">Итого НВВ (объем валовой выручки) </t>
  </si>
  <si>
    <t>Приложение 9 к дополнительному соглашению от_________________ концессионного соглашения от 29.12.2019</t>
  </si>
  <si>
    <t xml:space="preserve">проценты по кредиту </t>
  </si>
  <si>
    <t>% за пользование (банк 18%)</t>
  </si>
  <si>
    <t xml:space="preserve">Займы и кредиты </t>
  </si>
  <si>
    <t xml:space="preserve">Расчетная предпринимательская прибыль гарантирующей организации </t>
  </si>
  <si>
    <t>расходы на оплату труда и отчисления на социальные нужды, в том числе:</t>
  </si>
  <si>
    <t>Неподконтрольные расходы</t>
  </si>
  <si>
    <t>Темп роста НВВ</t>
  </si>
  <si>
    <t>Расходы на реагенты</t>
  </si>
  <si>
    <t>1.1.3.1.3</t>
  </si>
  <si>
    <t>Сбытовые расходы</t>
  </si>
  <si>
    <t>плюсом по сравнению с подписанным КС</t>
  </si>
  <si>
    <t>Источники финансирования, Всего</t>
  </si>
  <si>
    <t xml:space="preserve"> ----</t>
  </si>
  <si>
    <t>Приложение № 9 к концессионному соглашению от 29.12.2016                                                                                         (Приложение № 10 дополнительного соглашения от _____________)</t>
  </si>
  <si>
    <t>Временно исполняющий полномочия</t>
  </si>
  <si>
    <t>Генеральный директор МУП "Водоканал г. Березники"</t>
  </si>
  <si>
    <t>Главный управляющий директор ООО "БВК"</t>
  </si>
  <si>
    <t>Губернатор Пермского края</t>
  </si>
  <si>
    <t>главы города Березники -</t>
  </si>
  <si>
    <t>главы администрации города Березники</t>
  </si>
  <si>
    <t>________________ М.А. Шинкарёв</t>
  </si>
  <si>
    <t>____________________________Е.А. Тупицын</t>
  </si>
  <si>
    <t>_____________________________В.В. Глазков</t>
  </si>
  <si>
    <t>________________________________В.В.Глазков</t>
  </si>
  <si>
    <t>________________________Д.Н. Махонин</t>
  </si>
  <si>
    <t>Источник финансирования Плата концессионера</t>
  </si>
  <si>
    <t>Объем финансовых потребностей на реализацию инвестиционных мероприятияй и источник финансирования за счет средства Концедента</t>
  </si>
  <si>
    <t>Приложение 11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Березники от 28.12.2016 №3835</t>
  </si>
  <si>
    <t>тыс. руб. без НДС (2017-2020 факт; 2021-2040 г. в тек.ценах), плата концедента-тыс.руб.</t>
  </si>
  <si>
    <r>
      <t>Приложение</t>
    </r>
    <r>
      <rPr>
        <sz val="14"/>
        <color rgb="FFFF0000"/>
        <rFont val="Times New Roman"/>
        <family val="1"/>
        <charset val="204"/>
      </rPr>
      <t xml:space="preserve"> 2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Березники от 23.11.2023 № 01-02-1886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</si>
</sst>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3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#,##0.00_ ;\-#,##0.00\ "/>
    <numFmt numFmtId="168" formatCode="_-* #,##0.00&quot;р.&quot;_-;\-* #,##0.00&quot;р.&quot;_-;_-* &quot;-&quot;??&quot;р.&quot;_-;_-@_-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0.0"/>
    <numFmt numFmtId="176" formatCode="_(* #,##0_);_(* \(#,##0\);_(* &quot;-&quot;??_);_(@_)"/>
    <numFmt numFmtId="177" formatCode="General_)"/>
    <numFmt numFmtId="178" formatCode="#,##0_);[Red]\(#,##0\)"/>
    <numFmt numFmtId="179" formatCode="#,##0.00_);[Red]\(#,##0.00\)"/>
    <numFmt numFmtId="180" formatCode="&quot;?.&quot;#,##0_);[Red]\(&quot;?.&quot;#,##0\)"/>
    <numFmt numFmtId="181" formatCode="&quot;?.&quot;#,##0.00_);[Red]\(&quot;?.&quot;#,##0.00\)"/>
    <numFmt numFmtId="182" formatCode="_-* #,##0\ &quot;руб&quot;_-;\-* #,##0\ &quot;руб&quot;_-;_-* &quot;-&quot;\ &quot;руб&quot;_-;_-@_-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_-* #,##0.00\ &quot;F&quot;_-;\-* #,##0.00\ &quot;F&quot;_-;_-* &quot;-&quot;??\ &quot;F&quot;_-;_-@_-"/>
    <numFmt numFmtId="186" formatCode="_-* #,##0.00\ _F_-;\-* #,##0.00\ _F_-;_-* &quot;-&quot;??\ _F_-;_-@_-"/>
    <numFmt numFmtId="187" formatCode="_-* #,##0.00\ [$€]_-;\-* #,##0.00\ [$€]_-;_-* &quot;-&quot;??\ [$€]_-;_-@_-"/>
    <numFmt numFmtId="188" formatCode="#,##0.00;[Red]\-#,##0.00;&quot;-&quot;"/>
    <numFmt numFmtId="189" formatCode="#,##0;[Red]\-#,##0;&quot;-&quot;"/>
    <numFmt numFmtId="190" formatCode="mmmm\ d\,\ yyyy"/>
    <numFmt numFmtId="191" formatCode="#,##0_ ;[Red]\-#,##0\ "/>
    <numFmt numFmtId="192" formatCode="#,###"/>
    <numFmt numFmtId="193" formatCode="dd\-mmm\-yy"/>
    <numFmt numFmtId="194" formatCode="0.0%"/>
    <numFmt numFmtId="195" formatCode="0.0%_);\(0.0%\)"/>
    <numFmt numFmtId="196" formatCode="_-* #,##0&quot; руб&quot;_-;\-* #,##0&quot; руб&quot;_-;_-* &quot;- руб&quot;_-;_-@_-"/>
    <numFmt numFmtId="197" formatCode="\ #,##0&quot; руб &quot;;\-#,##0&quot; руб &quot;;&quot; - руб &quot;;@\ "/>
    <numFmt numFmtId="198" formatCode="mmmm\ d&quot;, &quot;yyyy"/>
    <numFmt numFmtId="199" formatCode="000000"/>
    <numFmt numFmtId="200" formatCode="#,##0_);\(#,##0\);\ \-\-\-\-\-_)"/>
    <numFmt numFmtId="201" formatCode="_-* #,##0&quot;đ.&quot;_-;\-* #,##0&quot;đ.&quot;_-;_-* &quot;-&quot;&quot;đ.&quot;_-;_-@_-"/>
    <numFmt numFmtId="202" formatCode="_-* #,##0.00&quot;đ.&quot;_-;\-* #,##0.00&quot;đ.&quot;_-;_-* &quot;-&quot;??&quot;đ.&quot;_-;_-@_-"/>
    <numFmt numFmtId="203" formatCode="&quot;error&quot;;&quot;error&quot;;&quot;OK&quot;;&quot;  &quot;@"/>
    <numFmt numFmtId="204" formatCode="0000"/>
    <numFmt numFmtId="205" formatCode="_-* #,##0_р_._-;\-* #,##0_р_._-;_-* &quot;-&quot;_р_._-;_-@_-"/>
    <numFmt numFmtId="206" formatCode="_-* #,##0.00_р_._-;\-* #,##0.00_р_._-;_-* \-??_р_._-;_-@_-"/>
    <numFmt numFmtId="207" formatCode="_(* #,##0.00_);_(* \(#,##0.00\);_(* &quot;-&quot;??_);_(@_)"/>
    <numFmt numFmtId="208" formatCode="\$#,##0\ ;[Red]&quot;($&quot;#,##0\)"/>
    <numFmt numFmtId="209" formatCode="\$#,##0\ ;\(\$#,##0\)"/>
    <numFmt numFmtId="210" formatCode="\$#,##0\ ;&quot;($&quot;#,##0\)"/>
    <numFmt numFmtId="211" formatCode="dd\ mmm\ yyyy_);;;&quot;  &quot;@"/>
    <numFmt numFmtId="212" formatCode="dd\.mm\.yyyy&quot;г.&quot;"/>
    <numFmt numFmtId="213" formatCode="#,##0_);\(#,##0\);&quot;- &quot;;&quot;  &quot;@"/>
    <numFmt numFmtId="214" formatCode="_-* #,##0.00[$€-1]_-;\-* #,##0.00[$€-1]_-;_-* &quot;-&quot;??[$€-1]_-"/>
    <numFmt numFmtId="215" formatCode="[$-419]General"/>
    <numFmt numFmtId="216" formatCode="#,##0.0000_);\(#,##0.0000\);&quot;- &quot;;&quot;  &quot;@"/>
    <numFmt numFmtId="217" formatCode="#,##0_);\(#,##0\);&quot;- &quot;"/>
    <numFmt numFmtId="218" formatCode="#,##0_);[Blue]\(#,##0\)"/>
    <numFmt numFmtId="219" formatCode="[Red]General"/>
    <numFmt numFmtId="220" formatCode="#,##0;[Red]&quot;-&quot;#,##0"/>
    <numFmt numFmtId="221" formatCode="#,##0__\ \ \ \ "/>
    <numFmt numFmtId="222" formatCode="0.00_)"/>
    <numFmt numFmtId="223" formatCode="_-* #,##0_đ_._-;\-* #,##0_đ_._-;_-* &quot;-&quot;_đ_._-;_-@_-"/>
    <numFmt numFmtId="224" formatCode="_-* #,##0.00_đ_._-;\-* #,##0.00_đ_._-;_-* &quot;-&quot;??_đ_._-;_-@_-"/>
    <numFmt numFmtId="225" formatCode="#,##0______;;&quot;------------      &quot;"/>
    <numFmt numFmtId="226" formatCode="_(* #,##0_);_(* \(#,##0\);_(* \-??_);_(@_)"/>
    <numFmt numFmtId="227" formatCode="_(* #,##0_);_(* \(#,##0\);_(* \-_);_(@_)"/>
    <numFmt numFmtId="228" formatCode="#,##0.00;[Red]\-#,##0.00;\-"/>
    <numFmt numFmtId="229" formatCode="#,##0;[Red]\-#,##0;\-"/>
    <numFmt numFmtId="230" formatCode="_-&quot;?&quot;* #,##0_-;\-&quot;?&quot;* #,##0_-;_-&quot;?&quot;* &quot;-&quot;_-;_-@_-"/>
    <numFmt numFmtId="231" formatCode="_-&quot;?&quot;* #,##0.00_-;\-&quot;?&quot;* #,##0.00_-;_-&quot;?&quot;* &quot;-&quot;??_-;_-@_-"/>
    <numFmt numFmtId="232" formatCode="_-* #,##0_?_._-;\-* #,##0_?_._-;_-* &quot;-&quot;_?_._-;_-@_-"/>
    <numFmt numFmtId="233" formatCode="_-* #,##0.00&quot;?.&quot;_-;\-* #,##0.00&quot;?.&quot;_-;_-* &quot;-&quot;??&quot;?.&quot;_-;_-@_-"/>
    <numFmt numFmtId="234" formatCode="yyyy"/>
    <numFmt numFmtId="235" formatCode="yyyy\ &quot;год&quot;"/>
    <numFmt numFmtId="236" formatCode=";;&quot;zero&quot;;&quot;  &quot;@"/>
    <numFmt numFmtId="237" formatCode="#,##0\ &quot;р.&quot;;\-#,##0\ &quot;р.&quot;"/>
    <numFmt numFmtId="238" formatCode="0.000000000"/>
    <numFmt numFmtId="239" formatCode="#,##0;\-#,##0;\-"/>
    <numFmt numFmtId="240" formatCode="0.00000000000"/>
    <numFmt numFmtId="241" formatCode="&quot;Ј&quot;#,##0;\-&quot;Ј&quot;#,##0"/>
    <numFmt numFmtId="242" formatCode="0.0000000000"/>
    <numFmt numFmtId="243" formatCode="#,##0.00_ ;[Red]\-#,##0.00\ ;&quot;- &quot;"/>
    <numFmt numFmtId="244" formatCode="#,##0_ ;[Red]\-#,##0\ ;&quot;- &quot;"/>
    <numFmt numFmtId="245" formatCode="#,##0.0"/>
    <numFmt numFmtId="246" formatCode="#\ ###\ ##0.00"/>
    <numFmt numFmtId="247" formatCode="0.0000"/>
    <numFmt numFmtId="248" formatCode="_-* #,##0.0000\ _₽_-;\-* #,##0.0000\ _₽_-;_-* &quot;-&quot;??\ _₽_-;_-@_-"/>
    <numFmt numFmtId="249" formatCode="#,##0.0000"/>
    <numFmt numFmtId="250" formatCode="_(&quot;₽&quot;* #,##0.00_);_(&quot;₽&quot;* \(#,##0.00\);_(&quot;₽&quot;* &quot;-&quot;??_);_(@_)"/>
    <numFmt numFmtId="251" formatCode="_-* #,##0.000000\ _₽_-;\-* #,##0.000000\ _₽_-;_-* &quot;-&quot;??\ _₽_-;_-@_-"/>
    <numFmt numFmtId="252" formatCode="#,##0.000000"/>
    <numFmt numFmtId="253" formatCode="_-* #,##0.00000_р_._-;\-* #,##0.00000_р_._-;_-* &quot;-&quot;??_р_._-;_-@_-"/>
    <numFmt numFmtId="254" formatCode="_-* #,##0.000\ _₽_-;\-* #,##0.000\ _₽_-;_-* &quot;-&quot;??\ _₽_-;_-@_-"/>
  </numFmts>
  <fonts count="2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family val="2"/>
      <charset val="204"/>
    </font>
    <font>
      <sz val="10"/>
      <color indexed="8"/>
      <name val="MS Sans Serif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family val="2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5"/>
      <color indexed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12"/>
      <name val="Arial"/>
      <family val="2"/>
      <charset val="204"/>
    </font>
    <font>
      <sz val="10"/>
      <name val="Helv"/>
      <family val="2"/>
      <charset val="204"/>
    </font>
    <font>
      <sz val="10"/>
      <name val="Arial"/>
      <family val="2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3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3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8"/>
      <name val="Times New Roman"/>
      <family val="1"/>
      <charset val="204"/>
    </font>
    <font>
      <u/>
      <sz val="10"/>
      <color indexed="12"/>
      <name val="Courier"/>
      <family val="3"/>
    </font>
    <font>
      <sz val="8"/>
      <name val="Times"/>
      <family val="1"/>
    </font>
    <font>
      <sz val="8"/>
      <color indexed="12"/>
      <name val="Helv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color indexed="8"/>
      <name val="Arial Cyr"/>
      <family val="2"/>
      <charset val="204"/>
    </font>
    <font>
      <sz val="11"/>
      <color indexed="16"/>
      <name val="Calibri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5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Courier New"/>
      <family val="3"/>
    </font>
    <font>
      <sz val="10"/>
      <color indexed="2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1"/>
      <color indexed="8"/>
      <name val="Calibri1"/>
      <charset val="204"/>
    </font>
    <font>
      <i/>
      <sz val="1"/>
      <color indexed="8"/>
      <name val="Courier"/>
      <family val="3"/>
    </font>
    <font>
      <i/>
      <sz val="1"/>
      <color indexed="8"/>
      <name val="Courier"/>
      <family val="3"/>
      <charset val="204"/>
    </font>
    <font>
      <sz val="10"/>
      <name val="Baltica"/>
      <charset val="204"/>
    </font>
    <font>
      <u/>
      <sz val="8.5"/>
      <color indexed="46"/>
      <name val="Arial"/>
      <family val="2"/>
      <charset val="204"/>
    </font>
    <font>
      <sz val="10"/>
      <color indexed="12"/>
      <name val="Arial"/>
      <family val="2"/>
    </font>
    <font>
      <sz val="10"/>
      <color indexed="17"/>
      <name val="Arial Cyr"/>
      <family val="2"/>
      <charset val="204"/>
    </font>
    <font>
      <b/>
      <sz val="10"/>
      <name val="Baltica"/>
      <charset val="204"/>
    </font>
    <font>
      <b/>
      <sz val="10"/>
      <color indexed="18"/>
      <name val="Arial Cyr"/>
      <charset val="204"/>
    </font>
    <font>
      <b/>
      <sz val="12"/>
      <color indexed="24"/>
      <name val="Arial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62"/>
      <name val="Arial Cyr"/>
      <family val="2"/>
      <charset val="204"/>
    </font>
    <font>
      <sz val="10"/>
      <color indexed="12"/>
      <name val="Times New Roman"/>
      <family val="1"/>
      <charset val="204"/>
    </font>
    <font>
      <u/>
      <sz val="10"/>
      <color indexed="20"/>
      <name val="Arial Cyr"/>
      <charset val="204"/>
    </font>
    <font>
      <u/>
      <sz val="10"/>
      <color indexed="2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3"/>
      <name val="Calibri"/>
      <family val="2"/>
      <charset val="204"/>
    </font>
    <font>
      <sz val="10"/>
      <color indexed="52"/>
      <name val="Arial Cyr"/>
      <family val="2"/>
      <charset val="204"/>
    </font>
    <font>
      <sz val="10"/>
      <name val="Baltica"/>
    </font>
    <font>
      <sz val="8"/>
      <color indexed="8"/>
      <name val="Helv"/>
    </font>
    <font>
      <i/>
      <sz val="10"/>
      <name val="PragmaticaC"/>
      <charset val="204"/>
    </font>
    <font>
      <sz val="10"/>
      <color indexed="60"/>
      <name val="Arial Cyr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8"/>
      <name val="Arial Cyr"/>
      <family val="2"/>
      <charset val="204"/>
    </font>
    <font>
      <sz val="14"/>
      <name val="NewtonC"/>
      <charset val="204"/>
    </font>
    <font>
      <b/>
      <sz val="10"/>
      <color indexed="63"/>
      <name val="Arial Cyr"/>
      <family val="2"/>
      <charset val="204"/>
    </font>
    <font>
      <b/>
      <sz val="9"/>
      <name val="Frutiger 45 Light"/>
      <family val="2"/>
    </font>
    <font>
      <b/>
      <u/>
      <sz val="10"/>
      <name val="Arial"/>
      <family val="2"/>
    </font>
    <font>
      <b/>
      <sz val="8"/>
      <name val="Palatino Linotype"/>
      <family val="1"/>
      <charset val="204"/>
    </font>
    <font>
      <i/>
      <sz val="12"/>
      <name val="Tms Rmn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  <charset val="204"/>
    </font>
    <font>
      <b/>
      <sz val="10"/>
      <color indexed="12"/>
      <name val="Arial"/>
      <family val="2"/>
      <charset val="204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9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  <charset val="204"/>
    </font>
    <font>
      <sz val="8"/>
      <color indexed="14"/>
      <name val="Arial"/>
      <family val="2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b/>
      <u/>
      <sz val="8"/>
      <name val="Palatino Linotype"/>
      <family val="1"/>
      <charset val="204"/>
    </font>
    <font>
      <b/>
      <sz val="8"/>
      <color indexed="9"/>
      <name val="Arial Cyr"/>
      <charset val="204"/>
    </font>
    <font>
      <sz val="8.5"/>
      <name val="MS Sans Serif"/>
      <family val="2"/>
    </font>
    <font>
      <sz val="8"/>
      <name val="Pragmatica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8"/>
      <name val="Times New Roman"/>
      <family val="1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  <charset val="1"/>
    </font>
    <font>
      <sz val="10"/>
      <name val="Bookman Old Style"/>
      <family val="1"/>
      <charset val="204"/>
    </font>
    <font>
      <sz val="10"/>
      <color theme="1"/>
      <name val="Arial"/>
      <family val="2"/>
      <charset val="204"/>
    </font>
    <font>
      <i/>
      <sz val="10"/>
      <color indexed="23"/>
      <name val="Arial Cyr"/>
      <family val="2"/>
      <charset val="204"/>
    </font>
    <font>
      <sz val="8"/>
      <color indexed="8"/>
      <name val="Arial Narrow"/>
      <family val="2"/>
      <charset val="204"/>
    </font>
    <font>
      <sz val="10"/>
      <name val="Helv"/>
      <charset val="134"/>
    </font>
    <font>
      <sz val="12"/>
      <color indexed="24"/>
      <name val="Arial"/>
      <family val="2"/>
      <charset val="204"/>
    </font>
    <font>
      <sz val="10"/>
      <name val="Times New Roman Cyr"/>
      <family val="2"/>
      <charset val="204"/>
    </font>
    <font>
      <sz val="1"/>
      <color indexed="8"/>
      <name val="Courier"/>
      <family val="2"/>
      <charset val="204"/>
    </font>
    <font>
      <sz val="6"/>
      <color indexed="8"/>
      <name val="Arial"/>
      <family val="2"/>
      <charset val="204"/>
    </font>
    <font>
      <b/>
      <sz val="1"/>
      <color indexed="8"/>
      <name val="Courier"/>
      <family val="2"/>
      <charset val="204"/>
    </font>
    <font>
      <i/>
      <sz val="1"/>
      <color indexed="8"/>
      <name val="Courier"/>
      <family val="2"/>
      <charset val="204"/>
    </font>
    <font>
      <sz val="8"/>
      <name val="Helv"/>
      <family val="2"/>
      <charset val="204"/>
    </font>
    <font>
      <sz val="8"/>
      <color indexed="8"/>
      <name val="Arial"/>
      <family val="2"/>
      <charset val="204"/>
    </font>
    <font>
      <sz val="12"/>
      <name val="Times New Roman Cyr"/>
      <family val="2"/>
      <charset val="204"/>
    </font>
    <font>
      <sz val="11"/>
      <name val="Times New Roman CYR"/>
      <family val="2"/>
      <charset val="204"/>
    </font>
    <font>
      <sz val="5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8"/>
      <name val="Palatino"/>
      <family val="1"/>
    </font>
    <font>
      <sz val="11"/>
      <name val="Tahoma"/>
      <family val="2"/>
      <charset val="204"/>
    </font>
    <font>
      <b/>
      <sz val="9"/>
      <color rgb="FF3F3F3F"/>
      <name val="Tahoma"/>
      <family val="2"/>
      <charset val="204"/>
    </font>
    <font>
      <b/>
      <sz val="9"/>
      <color rgb="FFFA7D00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rgb="FF9C6500"/>
      <name val="Tahoma"/>
      <family val="2"/>
      <charset val="204"/>
    </font>
    <font>
      <sz val="9"/>
      <color indexed="11"/>
      <name val="Tahoma"/>
      <family val="2"/>
      <charset val="204"/>
    </font>
    <font>
      <sz val="10"/>
      <name val="Times New Roman CYR"/>
      <charset val="204"/>
    </font>
    <font>
      <sz val="9"/>
      <color rgb="FF9C0006"/>
      <name val="Tahoma"/>
      <family val="2"/>
      <charset val="204"/>
    </font>
    <font>
      <i/>
      <sz val="9"/>
      <color rgb="FF7F7F7F"/>
      <name val="Tahoma"/>
      <family val="2"/>
      <charset val="204"/>
    </font>
    <font>
      <sz val="9"/>
      <color rgb="FFFA7D0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rgb="FF0061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16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15"/>
        <bgColor indexed="35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41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54"/>
        <bgColor indexed="23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24"/>
        <bgColor indexed="46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48"/>
        <bgColor indexed="3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47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38"/>
      </patternFill>
    </fill>
    <fill>
      <patternFill patternType="solid">
        <fgColor indexed="25"/>
        <bgColor indexed="25"/>
      </patternFill>
    </fill>
    <fill>
      <patternFill patternType="solid">
        <fgColor indexed="25"/>
        <bgColor indexed="61"/>
      </patternFill>
    </fill>
    <fill>
      <patternFill patternType="solid">
        <fgColor indexed="4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60"/>
        <bgColor indexed="60"/>
      </patternFill>
    </fill>
    <fill>
      <patternFill patternType="solid">
        <fgColor indexed="40"/>
        <bgColor indexed="49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13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solid">
        <fgColor indexed="13"/>
        <bgColor indexed="3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solid">
        <fgColor indexed="47"/>
        <bgColor indexed="4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9"/>
        <b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7"/>
      </patternFill>
    </fill>
    <fill>
      <patternFill patternType="solid">
        <fgColor indexed="12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19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51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44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31"/>
      </patternFill>
    </fill>
    <fill>
      <patternFill patternType="lightHorizontal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4"/>
      </bottom>
      <diagonal/>
    </border>
  </borders>
  <cellStyleXfs count="19728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7" fillId="0" borderId="0"/>
    <xf numFmtId="0" fontId="14" fillId="0" borderId="0"/>
    <xf numFmtId="164" fontId="12" fillId="0" borderId="0" applyFont="0" applyFill="0" applyBorder="0" applyAlignment="0" applyProtection="0"/>
    <xf numFmtId="0" fontId="17" fillId="0" borderId="0"/>
    <xf numFmtId="9" fontId="11" fillId="0" borderId="0" applyFont="0" applyFill="0" applyBorder="0" applyAlignment="0" applyProtection="0"/>
    <xf numFmtId="0" fontId="11" fillId="0" borderId="0"/>
    <xf numFmtId="0" fontId="14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3" fillId="0" borderId="0">
      <protection locked="0"/>
    </xf>
    <xf numFmtId="168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0" fontId="33" fillId="0" borderId="12">
      <protection locked="0"/>
    </xf>
    <xf numFmtId="193" fontId="34" fillId="0" borderId="0">
      <protection locked="0"/>
    </xf>
    <xf numFmtId="193" fontId="34" fillId="0" borderId="0">
      <protection locked="0"/>
    </xf>
    <xf numFmtId="193" fontId="33" fillId="0" borderId="12">
      <protection locked="0"/>
    </xf>
    <xf numFmtId="182" fontId="35" fillId="0" borderId="0">
      <alignment horizontal="center"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190" fontId="37" fillId="9" borderId="13">
      <alignment horizontal="center" vertical="center"/>
      <protection locked="0"/>
    </xf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Fill="0" applyBorder="0" applyAlignment="0"/>
    <xf numFmtId="186" fontId="35" fillId="0" borderId="0" applyFont="0" applyFill="0" applyBorder="0" applyAlignment="0" applyProtection="0"/>
    <xf numFmtId="171" fontId="39" fillId="0" borderId="0" applyFont="0" applyFill="0" applyBorder="0" applyAlignment="0" applyProtection="0"/>
    <xf numFmtId="185" fontId="35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87" fontId="35" fillId="0" borderId="0" applyFont="0" applyFill="0" applyBorder="0" applyAlignment="0" applyProtection="0"/>
    <xf numFmtId="193" fontId="33" fillId="0" borderId="0">
      <protection locked="0"/>
    </xf>
    <xf numFmtId="193" fontId="33" fillId="0" borderId="0">
      <protection locked="0"/>
    </xf>
    <xf numFmtId="193" fontId="42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14" applyNumberFormat="0" applyAlignment="0" applyProtection="0">
      <alignment horizontal="left" vertical="center"/>
    </xf>
    <xf numFmtId="0" fontId="44" fillId="0" borderId="3">
      <alignment horizontal="lef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9" fillId="0" borderId="0"/>
    <xf numFmtId="173" fontId="47" fillId="18" borderId="1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9" borderId="15">
      <alignment horizontal="left" vertical="center" wrapText="1"/>
    </xf>
    <xf numFmtId="191" fontId="47" fillId="0" borderId="1">
      <alignment horizontal="right" vertical="center" wrapText="1"/>
    </xf>
    <xf numFmtId="0" fontId="51" fillId="20" borderId="0"/>
    <xf numFmtId="176" fontId="17" fillId="21" borderId="1">
      <alignment vertical="center"/>
    </xf>
    <xf numFmtId="164" fontId="35" fillId="0" borderId="0" applyFont="0" applyFill="0" applyBorder="0" applyAlignment="0" applyProtection="0"/>
    <xf numFmtId="172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52" fillId="0" borderId="0"/>
    <xf numFmtId="0" fontId="32" fillId="0" borderId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24" fillId="0" borderId="0"/>
    <xf numFmtId="0" fontId="53" fillId="0" borderId="0" applyNumberFormat="0">
      <alignment horizontal="left"/>
    </xf>
    <xf numFmtId="0" fontId="17" fillId="20" borderId="9" applyNumberFormat="0" applyFont="0" applyFill="0" applyBorder="0" applyAlignment="0" applyProtection="0"/>
    <xf numFmtId="0" fontId="24" fillId="0" borderId="0"/>
    <xf numFmtId="176" fontId="54" fillId="21" borderId="1">
      <alignment horizontal="center" vertical="center" wrapText="1"/>
      <protection locked="0"/>
    </xf>
    <xf numFmtId="0" fontId="17" fillId="0" borderId="0">
      <alignment vertical="center"/>
    </xf>
    <xf numFmtId="0" fontId="55" fillId="22" borderId="0">
      <alignment horizontal="center" vertical="top"/>
    </xf>
    <xf numFmtId="0" fontId="56" fillId="22" borderId="0">
      <alignment horizontal="center" vertical="top"/>
    </xf>
    <xf numFmtId="0" fontId="55" fillId="22" borderId="0">
      <alignment horizontal="right" vertical="top"/>
    </xf>
    <xf numFmtId="0" fontId="55" fillId="23" borderId="0">
      <alignment horizontal="left" vertical="top"/>
    </xf>
    <xf numFmtId="0" fontId="55" fillId="23" borderId="0">
      <alignment horizontal="center" vertical="top"/>
    </xf>
    <xf numFmtId="0" fontId="55" fillId="23" borderId="0">
      <alignment horizontal="right" vertical="top"/>
    </xf>
    <xf numFmtId="0" fontId="57" fillId="22" borderId="0">
      <alignment horizontal="center" vertical="top"/>
    </xf>
    <xf numFmtId="0" fontId="58" fillId="22" borderId="0">
      <alignment horizontal="center" vertical="top"/>
    </xf>
    <xf numFmtId="0" fontId="59" fillId="22" borderId="0">
      <alignment horizontal="center" vertical="top"/>
    </xf>
    <xf numFmtId="0" fontId="59" fillId="22" borderId="0">
      <alignment horizontal="left" vertical="top"/>
    </xf>
    <xf numFmtId="0" fontId="55" fillId="22" borderId="0">
      <alignment horizontal="center" vertical="center"/>
    </xf>
    <xf numFmtId="0" fontId="60" fillId="22" borderId="0">
      <alignment horizontal="center" vertical="center"/>
    </xf>
    <xf numFmtId="0" fontId="55" fillId="22" borderId="0">
      <alignment horizontal="center" vertical="top"/>
    </xf>
    <xf numFmtId="0" fontId="55" fillId="22" borderId="0">
      <alignment horizontal="left" vertical="top"/>
    </xf>
    <xf numFmtId="0" fontId="55" fillId="22" borderId="0">
      <alignment horizontal="left" vertical="top"/>
    </xf>
    <xf numFmtId="0" fontId="17" fillId="24" borderId="0"/>
    <xf numFmtId="0" fontId="17" fillId="20" borderId="0">
      <alignment horizontal="center" vertical="center"/>
    </xf>
    <xf numFmtId="173" fontId="61" fillId="18" borderId="15" applyFont="0" applyAlignment="0" applyProtection="0"/>
    <xf numFmtId="0" fontId="62" fillId="19" borderId="15">
      <alignment horizontal="left" vertical="center" wrapText="1"/>
    </xf>
    <xf numFmtId="188" fontId="63" fillId="0" borderId="15">
      <alignment horizontal="center" vertical="center" wrapText="1"/>
    </xf>
    <xf numFmtId="189" fontId="63" fillId="18" borderId="15">
      <alignment horizontal="center" vertical="center" wrapText="1"/>
      <protection locked="0"/>
    </xf>
    <xf numFmtId="0" fontId="17" fillId="20" borderId="0"/>
    <xf numFmtId="176" fontId="64" fillId="25" borderId="16">
      <alignment horizontal="center" vertical="center"/>
    </xf>
    <xf numFmtId="0" fontId="65" fillId="0" borderId="0"/>
    <xf numFmtId="0" fontId="65" fillId="0" borderId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6" fontId="17" fillId="26" borderId="1" applyNumberFormat="0" applyFill="0" applyBorder="0" applyProtection="0">
      <alignment vertical="center"/>
      <protection locked="0"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177" fontId="35" fillId="0" borderId="17">
      <protection locked="0"/>
    </xf>
    <xf numFmtId="0" fontId="66" fillId="8" borderId="18" applyNumberFormat="0" applyAlignment="0" applyProtection="0"/>
    <xf numFmtId="0" fontId="67" fillId="31" borderId="19" applyNumberFormat="0" applyAlignment="0" applyProtection="0"/>
    <xf numFmtId="0" fontId="68" fillId="31" borderId="18" applyNumberFormat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1" fillId="0" borderId="0" applyNumberFormat="0" applyFill="0" applyBorder="0" applyAlignment="0" applyProtection="0"/>
    <xf numFmtId="177" fontId="72" fillId="32" borderId="17"/>
    <xf numFmtId="0" fontId="73" fillId="0" borderId="23" applyNumberFormat="0" applyFill="0" applyAlignment="0" applyProtection="0"/>
    <xf numFmtId="0" fontId="74" fillId="33" borderId="24" applyNumberFormat="0" applyAlignment="0" applyProtection="0"/>
    <xf numFmtId="0" fontId="75" fillId="0" borderId="0" applyNumberFormat="0" applyFill="0" applyBorder="0" applyAlignment="0" applyProtection="0"/>
    <xf numFmtId="0" fontId="76" fillId="34" borderId="0" applyNumberFormat="0" applyBorder="0" applyAlignment="0" applyProtection="0"/>
    <xf numFmtId="0" fontId="35" fillId="0" borderId="0"/>
    <xf numFmtId="0" fontId="77" fillId="4" borderId="0" applyNumberFormat="0" applyBorder="0" applyAlignment="0" applyProtection="0"/>
    <xf numFmtId="175" fontId="78" fillId="35" borderId="11" applyNumberFormat="0" applyBorder="0" applyAlignment="0">
      <alignment vertical="center"/>
      <protection locked="0"/>
    </xf>
    <xf numFmtId="0" fontId="79" fillId="0" borderId="0" applyNumberFormat="0" applyFill="0" applyBorder="0" applyAlignment="0" applyProtection="0"/>
    <xf numFmtId="0" fontId="35" fillId="36" borderId="25" applyNumberFormat="0" applyFont="0" applyAlignment="0" applyProtection="0"/>
    <xf numFmtId="0" fontId="80" fillId="0" borderId="26" applyNumberFormat="0" applyFill="0" applyAlignment="0" applyProtection="0"/>
    <xf numFmtId="0" fontId="31" fillId="0" borderId="0"/>
    <xf numFmtId="0" fontId="81" fillId="0" borderId="0" applyNumberFormat="0" applyFill="0" applyBorder="0" applyAlignment="0" applyProtection="0"/>
    <xf numFmtId="3" fontId="82" fillId="0" borderId="6" applyFont="0" applyBorder="0">
      <alignment horizontal="right"/>
      <protection locked="0"/>
    </xf>
    <xf numFmtId="164" fontId="35" fillId="0" borderId="0" applyFont="0" applyFill="0" applyBorder="0" applyAlignment="0" applyProtection="0"/>
    <xf numFmtId="192" fontId="83" fillId="37" borderId="27">
      <alignment vertical="center"/>
    </xf>
    <xf numFmtId="0" fontId="84" fillId="5" borderId="0" applyNumberFormat="0" applyBorder="0" applyAlignment="0" applyProtection="0"/>
    <xf numFmtId="193" fontId="33" fillId="0" borderId="0">
      <protection locked="0"/>
    </xf>
    <xf numFmtId="0" fontId="85" fillId="0" borderId="0"/>
    <xf numFmtId="0" fontId="85" fillId="0" borderId="0"/>
    <xf numFmtId="0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194" fontId="61" fillId="0" borderId="0">
      <alignment vertical="top"/>
    </xf>
    <xf numFmtId="194" fontId="87" fillId="0" borderId="0">
      <alignment vertical="top"/>
    </xf>
    <xf numFmtId="195" fontId="87" fillId="20" borderId="0">
      <alignment vertical="top"/>
    </xf>
    <xf numFmtId="194" fontId="87" fillId="38" borderId="0">
      <alignment vertical="top"/>
    </xf>
    <xf numFmtId="0" fontId="17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0" fontId="17" fillId="0" borderId="0"/>
    <xf numFmtId="187" fontId="17" fillId="0" borderId="0"/>
    <xf numFmtId="0" fontId="17" fillId="0" borderId="0"/>
    <xf numFmtId="187" fontId="17" fillId="0" borderId="0"/>
    <xf numFmtId="0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0" fontId="17" fillId="0" borderId="0"/>
    <xf numFmtId="187" fontId="17" fillId="0" borderId="0"/>
    <xf numFmtId="0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0" fontId="85" fillId="0" borderId="0"/>
    <xf numFmtId="0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0" fontId="85" fillId="0" borderId="0"/>
    <xf numFmtId="0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5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17" fillId="0" borderId="0"/>
    <xf numFmtId="0" fontId="35" fillId="0" borderId="0"/>
    <xf numFmtId="0" fontId="17" fillId="0" borderId="0"/>
    <xf numFmtId="0" fontId="85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35" fillId="0" borderId="0"/>
    <xf numFmtId="0" fontId="35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178" fontId="61" fillId="0" borderId="0">
      <alignment vertical="top"/>
    </xf>
    <xf numFmtId="178" fontId="61" fillId="0" borderId="0">
      <alignment vertical="top"/>
    </xf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8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7" fontId="32" fillId="0" borderId="0"/>
    <xf numFmtId="0" fontId="32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7" fontId="32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7" fontId="31" fillId="0" borderId="0"/>
    <xf numFmtId="0" fontId="3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178" fontId="6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2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178" fontId="61" fillId="0" borderId="0">
      <alignment vertical="top"/>
    </xf>
    <xf numFmtId="0" fontId="31" fillId="0" borderId="0"/>
    <xf numFmtId="0" fontId="17" fillId="0" borderId="0"/>
    <xf numFmtId="0" fontId="31" fillId="0" borderId="0"/>
    <xf numFmtId="0" fontId="17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7" fontId="32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88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7" fontId="32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187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2" fillId="0" borderId="0"/>
    <xf numFmtId="0" fontId="90" fillId="0" borderId="0"/>
    <xf numFmtId="0" fontId="32" fillId="0" borderId="0"/>
    <xf numFmtId="0" fontId="89" fillId="0" borderId="0"/>
    <xf numFmtId="0" fontId="89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178" fontId="61" fillId="0" borderId="0">
      <alignment vertical="top"/>
    </xf>
    <xf numFmtId="178" fontId="61" fillId="0" borderId="0">
      <alignment vertical="top"/>
    </xf>
    <xf numFmtId="0" fontId="32" fillId="0" borderId="0"/>
    <xf numFmtId="0" fontId="32" fillId="0" borderId="0"/>
    <xf numFmtId="0" fontId="32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31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35" fillId="0" borderId="0"/>
    <xf numFmtId="0" fontId="31" fillId="0" borderId="0"/>
    <xf numFmtId="0" fontId="17" fillId="0" borderId="0"/>
    <xf numFmtId="0" fontId="31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17" fillId="0" borderId="0"/>
    <xf numFmtId="0" fontId="31" fillId="0" borderId="0"/>
    <xf numFmtId="187" fontId="31" fillId="0" borderId="0"/>
    <xf numFmtId="187" fontId="31" fillId="0" borderId="0"/>
    <xf numFmtId="0" fontId="32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187" fontId="17" fillId="0" borderId="0"/>
    <xf numFmtId="187" fontId="17" fillId="0" borderId="0"/>
    <xf numFmtId="187" fontId="17" fillId="0" borderId="0"/>
    <xf numFmtId="187" fontId="17" fillId="0" borderId="0"/>
    <xf numFmtId="0" fontId="31" fillId="0" borderId="0"/>
    <xf numFmtId="0" fontId="31" fillId="0" borderId="0"/>
    <xf numFmtId="0" fontId="32" fillId="0" borderId="0"/>
    <xf numFmtId="168" fontId="33" fillId="0" borderId="0">
      <protection locked="0"/>
    </xf>
    <xf numFmtId="168" fontId="33" fillId="0" borderId="0">
      <protection locked="0"/>
    </xf>
    <xf numFmtId="168" fontId="33" fillId="0" borderId="0">
      <protection locked="0"/>
    </xf>
    <xf numFmtId="193" fontId="33" fillId="0" borderId="0">
      <protection locked="0"/>
    </xf>
    <xf numFmtId="168" fontId="91" fillId="0" borderId="0">
      <protection locked="0"/>
    </xf>
    <xf numFmtId="168" fontId="91" fillId="0" borderId="0">
      <protection locked="0"/>
    </xf>
    <xf numFmtId="168" fontId="91" fillId="0" borderId="0">
      <protection locked="0"/>
    </xf>
    <xf numFmtId="168" fontId="33" fillId="0" borderId="0">
      <protection locked="0"/>
    </xf>
    <xf numFmtId="193" fontId="92" fillId="0" borderId="0">
      <protection locked="0"/>
    </xf>
    <xf numFmtId="168" fontId="33" fillId="0" borderId="0">
      <protection locked="0"/>
    </xf>
    <xf numFmtId="168" fontId="91" fillId="0" borderId="0">
      <protection locked="0"/>
    </xf>
    <xf numFmtId="168" fontId="91" fillId="0" borderId="0">
      <protection locked="0"/>
    </xf>
    <xf numFmtId="168" fontId="33" fillId="0" borderId="0">
      <protection locked="0"/>
    </xf>
    <xf numFmtId="168" fontId="33" fillId="0" borderId="0">
      <protection locked="0"/>
    </xf>
    <xf numFmtId="168" fontId="33" fillId="0" borderId="0">
      <protection locked="0"/>
    </xf>
    <xf numFmtId="193" fontId="33" fillId="0" borderId="0">
      <protection locked="0"/>
    </xf>
    <xf numFmtId="168" fontId="91" fillId="0" borderId="0">
      <protection locked="0"/>
    </xf>
    <xf numFmtId="168" fontId="91" fillId="0" borderId="0">
      <protection locked="0"/>
    </xf>
    <xf numFmtId="168" fontId="91" fillId="0" borderId="0">
      <protection locked="0"/>
    </xf>
    <xf numFmtId="168" fontId="33" fillId="0" borderId="0">
      <protection locked="0"/>
    </xf>
    <xf numFmtId="193" fontId="92" fillId="0" borderId="0">
      <protection locked="0"/>
    </xf>
    <xf numFmtId="168" fontId="33" fillId="0" borderId="0">
      <protection locked="0"/>
    </xf>
    <xf numFmtId="168" fontId="91" fillId="0" borderId="0">
      <protection locked="0"/>
    </xf>
    <xf numFmtId="168" fontId="91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0" fontId="33" fillId="0" borderId="12">
      <protection locked="0"/>
    </xf>
    <xf numFmtId="0" fontId="33" fillId="0" borderId="12">
      <protection locked="0"/>
    </xf>
    <xf numFmtId="0" fontId="33" fillId="0" borderId="12">
      <protection locked="0"/>
    </xf>
    <xf numFmtId="0" fontId="33" fillId="0" borderId="12">
      <protection locked="0"/>
    </xf>
    <xf numFmtId="0" fontId="91" fillId="0" borderId="12">
      <protection locked="0"/>
    </xf>
    <xf numFmtId="0" fontId="91" fillId="0" borderId="12">
      <protection locked="0"/>
    </xf>
    <xf numFmtId="0" fontId="91" fillId="0" borderId="12">
      <protection locked="0"/>
    </xf>
    <xf numFmtId="0" fontId="33" fillId="0" borderId="12">
      <protection locked="0"/>
    </xf>
    <xf numFmtId="193" fontId="92" fillId="0" borderId="12">
      <protection locked="0"/>
    </xf>
    <xf numFmtId="0" fontId="91" fillId="0" borderId="12">
      <protection locked="0"/>
    </xf>
    <xf numFmtId="0" fontId="91" fillId="0" borderId="12">
      <protection locked="0"/>
    </xf>
    <xf numFmtId="193" fontId="34" fillId="0" borderId="0">
      <protection locked="0"/>
    </xf>
    <xf numFmtId="193" fontId="34" fillId="0" borderId="0">
      <protection locked="0"/>
    </xf>
    <xf numFmtId="193" fontId="34" fillId="0" borderId="0">
      <protection locked="0"/>
    </xf>
    <xf numFmtId="193" fontId="34" fillId="0" borderId="0">
      <protection locked="0"/>
    </xf>
    <xf numFmtId="193" fontId="93" fillId="0" borderId="0">
      <protection locked="0"/>
    </xf>
    <xf numFmtId="193" fontId="93" fillId="0" borderId="0">
      <protection locked="0"/>
    </xf>
    <xf numFmtId="193" fontId="93" fillId="0" borderId="0">
      <protection locked="0"/>
    </xf>
    <xf numFmtId="193" fontId="34" fillId="0" borderId="0">
      <protection locked="0"/>
    </xf>
    <xf numFmtId="193" fontId="94" fillId="0" borderId="0">
      <protection locked="0"/>
    </xf>
    <xf numFmtId="193" fontId="34" fillId="0" borderId="0">
      <protection locked="0"/>
    </xf>
    <xf numFmtId="193" fontId="93" fillId="0" borderId="0">
      <protection locked="0"/>
    </xf>
    <xf numFmtId="193" fontId="93" fillId="0" borderId="0">
      <protection locked="0"/>
    </xf>
    <xf numFmtId="193" fontId="34" fillId="0" borderId="0">
      <protection locked="0"/>
    </xf>
    <xf numFmtId="193" fontId="34" fillId="0" borderId="0">
      <protection locked="0"/>
    </xf>
    <xf numFmtId="193" fontId="34" fillId="0" borderId="0">
      <protection locked="0"/>
    </xf>
    <xf numFmtId="193" fontId="34" fillId="0" borderId="0">
      <protection locked="0"/>
    </xf>
    <xf numFmtId="193" fontId="93" fillId="0" borderId="0">
      <protection locked="0"/>
    </xf>
    <xf numFmtId="193" fontId="93" fillId="0" borderId="0">
      <protection locked="0"/>
    </xf>
    <xf numFmtId="193" fontId="93" fillId="0" borderId="0">
      <protection locked="0"/>
    </xf>
    <xf numFmtId="193" fontId="34" fillId="0" borderId="0">
      <protection locked="0"/>
    </xf>
    <xf numFmtId="193" fontId="94" fillId="0" borderId="0">
      <protection locked="0"/>
    </xf>
    <xf numFmtId="193" fontId="34" fillId="0" borderId="0">
      <protection locked="0"/>
    </xf>
    <xf numFmtId="193" fontId="93" fillId="0" borderId="0">
      <protection locked="0"/>
    </xf>
    <xf numFmtId="193" fontId="93" fillId="0" borderId="0">
      <protection locked="0"/>
    </xf>
    <xf numFmtId="193" fontId="33" fillId="0" borderId="12">
      <protection locked="0"/>
    </xf>
    <xf numFmtId="193" fontId="33" fillId="0" borderId="12">
      <protection locked="0"/>
    </xf>
    <xf numFmtId="193" fontId="91" fillId="0" borderId="12">
      <protection locked="0"/>
    </xf>
    <xf numFmtId="193" fontId="33" fillId="0" borderId="12">
      <protection locked="0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14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96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96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82" fontId="35" fillId="0" borderId="0">
      <alignment horizontal="center"/>
    </xf>
    <xf numFmtId="197" fontId="35" fillId="0" borderId="0">
      <alignment horizontal="center"/>
    </xf>
    <xf numFmtId="0" fontId="39" fillId="39" borderId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3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3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3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3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3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3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3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3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0" fontId="95" fillId="8" borderId="0" applyNumberFormat="0" applyBorder="0" applyAlignment="0" applyProtection="0"/>
    <xf numFmtId="198" fontId="37" fillId="40" borderId="13">
      <alignment horizontal="center" vertical="center"/>
      <protection locked="0"/>
    </xf>
    <xf numFmtId="190" fontId="37" fillId="9" borderId="13">
      <alignment horizontal="center" vertical="center"/>
      <protection locked="0"/>
    </xf>
    <xf numFmtId="190" fontId="37" fillId="9" borderId="13">
      <alignment horizontal="center" vertical="center"/>
      <protection locked="0"/>
    </xf>
    <xf numFmtId="0" fontId="37" fillId="9" borderId="13">
      <alignment horizontal="center" vertical="center"/>
      <protection locked="0"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0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8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8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38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38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38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38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2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0" fontId="96" fillId="17" borderId="0" applyNumberFormat="0" applyBorder="0" applyAlignment="0" applyProtection="0"/>
    <xf numFmtId="199" fontId="97" fillId="0" borderId="0" applyFont="0" applyFill="0" applyBorder="0">
      <alignment horizontal="center"/>
    </xf>
    <xf numFmtId="0" fontId="52" fillId="0" borderId="0">
      <alignment horizontal="right"/>
    </xf>
    <xf numFmtId="0" fontId="38" fillId="27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/>
    <xf numFmtId="0" fontId="98" fillId="43" borderId="0" applyNumberFormat="0" applyBorder="0" applyAlignment="0" applyProtection="0"/>
    <xf numFmtId="0" fontId="36" fillId="41" borderId="0" applyNumberFormat="0" applyBorder="0" applyAlignment="0" applyProtection="0"/>
    <xf numFmtId="0" fontId="98" fillId="41" borderId="0" applyNumberFormat="0" applyBorder="0" applyAlignment="0" applyProtection="0"/>
    <xf numFmtId="0" fontId="36" fillId="42" borderId="0"/>
    <xf numFmtId="0" fontId="36" fillId="44" borderId="0" applyNumberFormat="0" applyBorder="0" applyAlignment="0" applyProtection="0"/>
    <xf numFmtId="0" fontId="36" fillId="45" borderId="0"/>
    <xf numFmtId="0" fontId="98" fillId="46" borderId="0" applyNumberFormat="0" applyBorder="0" applyAlignment="0" applyProtection="0"/>
    <xf numFmtId="0" fontId="36" fillId="44" borderId="0" applyNumberFormat="0" applyBorder="0" applyAlignment="0" applyProtection="0"/>
    <xf numFmtId="0" fontId="98" fillId="44" borderId="0" applyNumberFormat="0" applyBorder="0" applyAlignment="0" applyProtection="0"/>
    <xf numFmtId="0" fontId="36" fillId="45" borderId="0"/>
    <xf numFmtId="0" fontId="38" fillId="47" borderId="0" applyNumberFormat="0" applyBorder="0" applyAlignment="0" applyProtection="0"/>
    <xf numFmtId="0" fontId="38" fillId="48" borderId="0"/>
    <xf numFmtId="0" fontId="99" fillId="49" borderId="0" applyNumberFormat="0" applyBorder="0" applyAlignment="0" applyProtection="0"/>
    <xf numFmtId="0" fontId="38" fillId="47" borderId="0" applyNumberFormat="0" applyBorder="0" applyAlignment="0" applyProtection="0"/>
    <xf numFmtId="0" fontId="99" fillId="47" borderId="0" applyNumberFormat="0" applyBorder="0" applyAlignment="0" applyProtection="0"/>
    <xf numFmtId="0" fontId="38" fillId="48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51" borderId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51" borderId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51" borderId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51" borderId="0"/>
    <xf numFmtId="0" fontId="96" fillId="27" borderId="0" applyNumberFormat="0" applyBorder="0" applyAlignment="0" applyProtection="0"/>
    <xf numFmtId="0" fontId="38" fillId="51" borderId="0"/>
    <xf numFmtId="0" fontId="38" fillId="51" borderId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00" fillId="16" borderId="0" applyNumberFormat="0" applyBorder="0" applyAlignment="0" applyProtection="0"/>
    <xf numFmtId="0" fontId="38" fillId="28" borderId="0" applyNumberFormat="0" applyBorder="0" applyAlignment="0" applyProtection="0"/>
    <xf numFmtId="0" fontId="36" fillId="52" borderId="0" applyNumberFormat="0" applyBorder="0" applyAlignment="0" applyProtection="0"/>
    <xf numFmtId="0" fontId="36" fillId="40" borderId="0"/>
    <xf numFmtId="0" fontId="98" fillId="53" borderId="0" applyNumberFormat="0" applyBorder="0" applyAlignment="0" applyProtection="0"/>
    <xf numFmtId="0" fontId="36" fillId="52" borderId="0" applyNumberFormat="0" applyBorder="0" applyAlignment="0" applyProtection="0"/>
    <xf numFmtId="0" fontId="98" fillId="52" borderId="0" applyNumberFormat="0" applyBorder="0" applyAlignment="0" applyProtection="0"/>
    <xf numFmtId="0" fontId="36" fillId="40" borderId="0"/>
    <xf numFmtId="0" fontId="36" fillId="54" borderId="0" applyNumberFormat="0" applyBorder="0" applyAlignment="0" applyProtection="0"/>
    <xf numFmtId="0" fontId="36" fillId="55" borderId="0"/>
    <xf numFmtId="0" fontId="98" fillId="56" borderId="0" applyNumberFormat="0" applyBorder="0" applyAlignment="0" applyProtection="0"/>
    <xf numFmtId="0" fontId="36" fillId="54" borderId="0" applyNumberFormat="0" applyBorder="0" applyAlignment="0" applyProtection="0"/>
    <xf numFmtId="0" fontId="98" fillId="54" borderId="0" applyNumberFormat="0" applyBorder="0" applyAlignment="0" applyProtection="0"/>
    <xf numFmtId="0" fontId="36" fillId="55" borderId="0"/>
    <xf numFmtId="0" fontId="38" fillId="57" borderId="0" applyNumberFormat="0" applyBorder="0" applyAlignment="0" applyProtection="0"/>
    <xf numFmtId="0" fontId="38" fillId="58" borderId="0"/>
    <xf numFmtId="0" fontId="99" fillId="54" borderId="0" applyNumberFormat="0" applyBorder="0" applyAlignment="0" applyProtection="0"/>
    <xf numFmtId="0" fontId="38" fillId="57" borderId="0" applyNumberFormat="0" applyBorder="0" applyAlignment="0" applyProtection="0"/>
    <xf numFmtId="0" fontId="99" fillId="57" borderId="0" applyNumberFormat="0" applyBorder="0" applyAlignment="0" applyProtection="0"/>
    <xf numFmtId="0" fontId="38" fillId="58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6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60" borderId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60" borderId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60" borderId="0"/>
    <xf numFmtId="0" fontId="96" fillId="28" borderId="0" applyNumberFormat="0" applyBorder="0" applyAlignment="0" applyProtection="0"/>
    <xf numFmtId="0" fontId="38" fillId="60" borderId="0"/>
    <xf numFmtId="0" fontId="38" fillId="60" borderId="0"/>
    <xf numFmtId="0" fontId="38" fillId="59" borderId="0" applyNumberFormat="0" applyBorder="0" applyAlignment="0" applyProtection="0"/>
    <xf numFmtId="0" fontId="38" fillId="59" borderId="0" applyNumberFormat="0" applyBorder="0" applyAlignment="0" applyProtection="0"/>
    <xf numFmtId="0" fontId="100" fillId="28" borderId="0" applyNumberFormat="0" applyBorder="0" applyAlignment="0" applyProtection="0"/>
    <xf numFmtId="0" fontId="38" fillId="29" borderId="0" applyNumberFormat="0" applyBorder="0" applyAlignment="0" applyProtection="0"/>
    <xf numFmtId="0" fontId="36" fillId="61" borderId="0" applyNumberFormat="0" applyBorder="0" applyAlignment="0" applyProtection="0"/>
    <xf numFmtId="0" fontId="36" fillId="62" borderId="0"/>
    <xf numFmtId="0" fontId="98" fillId="63" borderId="0" applyNumberFormat="0" applyBorder="0" applyAlignment="0" applyProtection="0"/>
    <xf numFmtId="0" fontId="36" fillId="61" borderId="0" applyNumberFormat="0" applyBorder="0" applyAlignment="0" applyProtection="0"/>
    <xf numFmtId="0" fontId="98" fillId="61" borderId="0" applyNumberFormat="0" applyBorder="0" applyAlignment="0" applyProtection="0"/>
    <xf numFmtId="0" fontId="36" fillId="62" borderId="0"/>
    <xf numFmtId="0" fontId="36" fillId="56" borderId="0" applyNumberFormat="0" applyBorder="0" applyAlignment="0" applyProtection="0"/>
    <xf numFmtId="0" fontId="36" fillId="64" borderId="0"/>
    <xf numFmtId="0" fontId="98" fillId="65" borderId="0" applyNumberFormat="0" applyBorder="0" applyAlignment="0" applyProtection="0"/>
    <xf numFmtId="0" fontId="36" fillId="56" borderId="0" applyNumberFormat="0" applyBorder="0" applyAlignment="0" applyProtection="0"/>
    <xf numFmtId="0" fontId="98" fillId="56" borderId="0" applyNumberFormat="0" applyBorder="0" applyAlignment="0" applyProtection="0"/>
    <xf numFmtId="0" fontId="36" fillId="64" borderId="0"/>
    <xf numFmtId="0" fontId="38" fillId="46" borderId="0" applyNumberFormat="0" applyBorder="0" applyAlignment="0" applyProtection="0"/>
    <xf numFmtId="0" fontId="38" fillId="66" borderId="0"/>
    <xf numFmtId="0" fontId="99" fillId="67" borderId="0" applyNumberFormat="0" applyBorder="0" applyAlignment="0" applyProtection="0"/>
    <xf numFmtId="0" fontId="38" fillId="46" borderId="0" applyNumberFormat="0" applyBorder="0" applyAlignment="0" applyProtection="0"/>
    <xf numFmtId="0" fontId="99" fillId="46" borderId="0" applyNumberFormat="0" applyBorder="0" applyAlignment="0" applyProtection="0"/>
    <xf numFmtId="0" fontId="38" fillId="66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58" borderId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58" borderId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58" borderId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58" borderId="0"/>
    <xf numFmtId="0" fontId="96" fillId="29" borderId="0" applyNumberFormat="0" applyBorder="0" applyAlignment="0" applyProtection="0"/>
    <xf numFmtId="0" fontId="38" fillId="58" borderId="0"/>
    <xf numFmtId="0" fontId="38" fillId="58" borderId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99" fillId="68" borderId="0" applyNumberFormat="0" applyBorder="0" applyAlignment="0" applyProtection="0"/>
    <xf numFmtId="0" fontId="38" fillId="15" borderId="0" applyNumberFormat="0" applyBorder="0" applyAlignment="0" applyProtection="0"/>
    <xf numFmtId="0" fontId="36" fillId="56" borderId="0" applyNumberFormat="0" applyBorder="0" applyAlignment="0" applyProtection="0"/>
    <xf numFmtId="0" fontId="36" fillId="64" borderId="0"/>
    <xf numFmtId="0" fontId="98" fillId="53" borderId="0" applyNumberFormat="0" applyBorder="0" applyAlignment="0" applyProtection="0"/>
    <xf numFmtId="0" fontId="36" fillId="56" borderId="0" applyNumberFormat="0" applyBorder="0" applyAlignment="0" applyProtection="0"/>
    <xf numFmtId="0" fontId="98" fillId="56" borderId="0" applyNumberFormat="0" applyBorder="0" applyAlignment="0" applyProtection="0"/>
    <xf numFmtId="0" fontId="36" fillId="64" borderId="0"/>
    <xf numFmtId="0" fontId="36" fillId="46" borderId="0" applyNumberFormat="0" applyBorder="0" applyAlignment="0" applyProtection="0"/>
    <xf numFmtId="0" fontId="36" fillId="66" borderId="0"/>
    <xf numFmtId="0" fontId="98" fillId="57" borderId="0" applyNumberFormat="0" applyBorder="0" applyAlignment="0" applyProtection="0"/>
    <xf numFmtId="0" fontId="36" fillId="46" borderId="0" applyNumberFormat="0" applyBorder="0" applyAlignment="0" applyProtection="0"/>
    <xf numFmtId="0" fontId="98" fillId="46" borderId="0" applyNumberFormat="0" applyBorder="0" applyAlignment="0" applyProtection="0"/>
    <xf numFmtId="0" fontId="36" fillId="66" borderId="0"/>
    <xf numFmtId="0" fontId="38" fillId="46" borderId="0" applyNumberFormat="0" applyBorder="0" applyAlignment="0" applyProtection="0"/>
    <xf numFmtId="0" fontId="38" fillId="66" borderId="0"/>
    <xf numFmtId="0" fontId="99" fillId="56" borderId="0" applyNumberFormat="0" applyBorder="0" applyAlignment="0" applyProtection="0"/>
    <xf numFmtId="0" fontId="38" fillId="46" borderId="0" applyNumberFormat="0" applyBorder="0" applyAlignment="0" applyProtection="0"/>
    <xf numFmtId="0" fontId="99" fillId="46" borderId="0" applyNumberFormat="0" applyBorder="0" applyAlignment="0" applyProtection="0"/>
    <xf numFmtId="0" fontId="38" fillId="66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70" borderId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70" borderId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70" borderId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70" borderId="0"/>
    <xf numFmtId="0" fontId="96" fillId="15" borderId="0" applyNumberFormat="0" applyBorder="0" applyAlignment="0" applyProtection="0"/>
    <xf numFmtId="0" fontId="38" fillId="70" borderId="0"/>
    <xf numFmtId="0" fontId="38" fillId="70" borderId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99" fillId="71" borderId="0" applyNumberFormat="0" applyBorder="0" applyAlignment="0" applyProtection="0"/>
    <xf numFmtId="0" fontId="38" fillId="16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/>
    <xf numFmtId="0" fontId="98" fillId="61" borderId="0" applyNumberFormat="0" applyBorder="0" applyAlignment="0" applyProtection="0"/>
    <xf numFmtId="0" fontId="36" fillId="41" borderId="0" applyNumberFormat="0" applyBorder="0" applyAlignment="0" applyProtection="0"/>
    <xf numFmtId="0" fontId="98" fillId="41" borderId="0" applyNumberFormat="0" applyBorder="0" applyAlignment="0" applyProtection="0"/>
    <xf numFmtId="0" fontId="36" fillId="42" borderId="0"/>
    <xf numFmtId="0" fontId="36" fillId="44" borderId="0" applyNumberFormat="0" applyBorder="0" applyAlignment="0" applyProtection="0"/>
    <xf numFmtId="0" fontId="36" fillId="45" borderId="0"/>
    <xf numFmtId="0" fontId="36" fillId="44" borderId="0" applyNumberFormat="0" applyBorder="0" applyAlignment="0" applyProtection="0"/>
    <xf numFmtId="0" fontId="98" fillId="44" borderId="0" applyNumberFormat="0" applyBorder="0" applyAlignment="0" applyProtection="0"/>
    <xf numFmtId="0" fontId="36" fillId="45" borderId="0"/>
    <xf numFmtId="0" fontId="38" fillId="44" borderId="0" applyNumberFormat="0" applyBorder="0" applyAlignment="0" applyProtection="0"/>
    <xf numFmtId="0" fontId="38" fillId="45" borderId="0"/>
    <xf numFmtId="0" fontId="99" fillId="49" borderId="0" applyNumberFormat="0" applyBorder="0" applyAlignment="0" applyProtection="0"/>
    <xf numFmtId="0" fontId="38" fillId="44" borderId="0" applyNumberFormat="0" applyBorder="0" applyAlignment="0" applyProtection="0"/>
    <xf numFmtId="0" fontId="99" fillId="44" borderId="0" applyNumberFormat="0" applyBorder="0" applyAlignment="0" applyProtection="0"/>
    <xf numFmtId="0" fontId="38" fillId="45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73" borderId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73" borderId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73" borderId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73" borderId="0"/>
    <xf numFmtId="0" fontId="96" fillId="16" borderId="0" applyNumberFormat="0" applyBorder="0" applyAlignment="0" applyProtection="0"/>
    <xf numFmtId="0" fontId="38" fillId="73" borderId="0"/>
    <xf numFmtId="0" fontId="38" fillId="73" borderId="0"/>
    <xf numFmtId="0" fontId="38" fillId="72" borderId="0" applyNumberFormat="0" applyBorder="0" applyAlignment="0" applyProtection="0"/>
    <xf numFmtId="0" fontId="38" fillId="72" borderId="0" applyNumberFormat="0" applyBorder="0" applyAlignment="0" applyProtection="0"/>
    <xf numFmtId="0" fontId="99" fillId="49" borderId="0" applyNumberFormat="0" applyBorder="0" applyAlignment="0" applyProtection="0"/>
    <xf numFmtId="0" fontId="38" fillId="30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/>
    <xf numFmtId="0" fontId="36" fillId="74" borderId="0" applyNumberFormat="0" applyBorder="0" applyAlignment="0" applyProtection="0"/>
    <xf numFmtId="0" fontId="98" fillId="74" borderId="0" applyNumberFormat="0" applyBorder="0" applyAlignment="0" applyProtection="0"/>
    <xf numFmtId="0" fontId="36" fillId="75" borderId="0"/>
    <xf numFmtId="0" fontId="36" fillId="54" borderId="0" applyNumberFormat="0" applyBorder="0" applyAlignment="0" applyProtection="0"/>
    <xf numFmtId="0" fontId="36" fillId="55" borderId="0"/>
    <xf numFmtId="0" fontId="98" fillId="76" borderId="0" applyNumberFormat="0" applyBorder="0" applyAlignment="0" applyProtection="0"/>
    <xf numFmtId="0" fontId="36" fillId="54" borderId="0" applyNumberFormat="0" applyBorder="0" applyAlignment="0" applyProtection="0"/>
    <xf numFmtId="0" fontId="98" fillId="54" borderId="0" applyNumberFormat="0" applyBorder="0" applyAlignment="0" applyProtection="0"/>
    <xf numFmtId="0" fontId="36" fillId="55" borderId="0"/>
    <xf numFmtId="0" fontId="38" fillId="46" borderId="0" applyNumberFormat="0" applyBorder="0" applyAlignment="0" applyProtection="0"/>
    <xf numFmtId="0" fontId="38" fillId="66" borderId="0"/>
    <xf numFmtId="0" fontId="99" fillId="77" borderId="0" applyNumberFormat="0" applyBorder="0" applyAlignment="0" applyProtection="0"/>
    <xf numFmtId="0" fontId="38" fillId="46" borderId="0" applyNumberFormat="0" applyBorder="0" applyAlignment="0" applyProtection="0"/>
    <xf numFmtId="0" fontId="99" fillId="76" borderId="0" applyNumberFormat="0" applyBorder="0" applyAlignment="0" applyProtection="0"/>
    <xf numFmtId="0" fontId="38" fillId="66" borderId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79" borderId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79" borderId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79" borderId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79" borderId="0"/>
    <xf numFmtId="0" fontId="96" fillId="30" borderId="0" applyNumberFormat="0" applyBorder="0" applyAlignment="0" applyProtection="0"/>
    <xf numFmtId="0" fontId="38" fillId="79" borderId="0"/>
    <xf numFmtId="0" fontId="38" fillId="79" borderId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99" fillId="80" borderId="0" applyNumberFormat="0" applyBorder="0" applyAlignment="0" applyProtection="0"/>
    <xf numFmtId="200" fontId="101" fillId="0" borderId="0" applyFill="0" applyBorder="0">
      <alignment vertical="center"/>
    </xf>
    <xf numFmtId="200" fontId="101" fillId="81" borderId="0">
      <alignment vertical="center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0" fillId="0" borderId="0" applyNumberFormat="0" applyFill="0" applyBorder="0" applyAlignment="0" applyProtection="0">
      <alignment vertical="top"/>
      <protection locked="0"/>
    </xf>
    <xf numFmtId="187" fontId="40" fillId="0" borderId="0" applyNumberFormat="0" applyFill="0" applyBorder="0" applyAlignment="0" applyProtection="0">
      <alignment vertical="top"/>
      <protection locked="0"/>
    </xf>
    <xf numFmtId="187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3" fillId="0" borderId="0"/>
    <xf numFmtId="177" fontId="35" fillId="0" borderId="17">
      <protection locked="0"/>
    </xf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104" fillId="0" borderId="6">
      <protection hidden="1"/>
    </xf>
    <xf numFmtId="0" fontId="105" fillId="0" borderId="0"/>
    <xf numFmtId="0" fontId="106" fillId="0" borderId="0"/>
    <xf numFmtId="0" fontId="107" fillId="10" borderId="0"/>
    <xf numFmtId="0" fontId="77" fillId="4" borderId="0" applyNumberFormat="0" applyBorder="0" applyAlignment="0" applyProtection="0"/>
    <xf numFmtId="0" fontId="108" fillId="55" borderId="0"/>
    <xf numFmtId="0" fontId="108" fillId="5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3" fontId="110" fillId="82" borderId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0" fontId="41" fillId="0" borderId="0" applyFill="0" applyBorder="0" applyAlignment="0"/>
    <xf numFmtId="187" fontId="41" fillId="0" borderId="0" applyFill="0" applyBorder="0" applyAlignment="0"/>
    <xf numFmtId="37" fontId="111" fillId="20" borderId="15"/>
    <xf numFmtId="0" fontId="68" fillId="31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3" fillId="31" borderId="18" applyNumberFormat="0" applyAlignment="0" applyProtection="0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37" borderId="18" applyNumberFormat="0" applyAlignment="0" applyProtection="0"/>
    <xf numFmtId="0" fontId="112" fillId="83" borderId="18"/>
    <xf numFmtId="0" fontId="112" fillId="83" borderId="18"/>
    <xf numFmtId="0" fontId="112" fillId="83" borderId="18"/>
    <xf numFmtId="203" fontId="89" fillId="0" borderId="0" applyFont="0" applyFill="0" applyBorder="0" applyAlignment="0" applyProtection="0"/>
    <xf numFmtId="0" fontId="74" fillId="33" borderId="24" applyNumberFormat="0" applyAlignment="0" applyProtection="0"/>
    <xf numFmtId="0" fontId="74" fillId="58" borderId="24"/>
    <xf numFmtId="0" fontId="74" fillId="57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204" fontId="17" fillId="0" borderId="28" applyFont="0" applyFill="0" applyBorder="0" applyProtection="0">
      <alignment horizontal="center"/>
      <protection locked="0"/>
    </xf>
    <xf numFmtId="0" fontId="61" fillId="0" borderId="6"/>
    <xf numFmtId="0" fontId="115" fillId="0" borderId="0" applyNumberFormat="0" applyFill="0" applyBorder="0" applyAlignment="0" applyProtection="0"/>
    <xf numFmtId="164" fontId="89" fillId="0" borderId="0" applyFont="0" applyFill="0" applyBorder="0" applyAlignment="0" applyProtection="0"/>
    <xf numFmtId="205" fontId="89" fillId="0" borderId="0" applyFont="0" applyFill="0" applyBorder="0" applyAlignment="0" applyProtection="0"/>
    <xf numFmtId="164" fontId="36" fillId="0" borderId="0" applyFont="0" applyFill="0" applyBorder="0" applyAlignment="0" applyProtection="0"/>
    <xf numFmtId="206" fontId="36" fillId="0" borderId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3" fontId="116" fillId="0" borderId="0" applyFont="0" applyFill="0" applyBorder="0" applyAlignment="0" applyProtection="0"/>
    <xf numFmtId="3" fontId="36" fillId="0" borderId="0"/>
    <xf numFmtId="3" fontId="116" fillId="0" borderId="0" applyFont="0" applyFill="0" applyBorder="0" applyAlignment="0" applyProtection="0"/>
    <xf numFmtId="3" fontId="36" fillId="0" borderId="0"/>
    <xf numFmtId="177" fontId="72" fillId="32" borderId="17"/>
    <xf numFmtId="168" fontId="8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208" fontId="17" fillId="0" borderId="0" applyFill="0" applyBorder="0" applyAlignment="0" applyProtection="0"/>
    <xf numFmtId="171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2" fontId="35" fillId="0" borderId="0" applyFont="0" applyFill="0" applyBorder="0" applyAlignment="0" applyProtection="0"/>
    <xf numFmtId="37" fontId="117" fillId="0" borderId="29" applyFont="0" applyFill="0" applyBorder="0"/>
    <xf numFmtId="37" fontId="118" fillId="0" borderId="29" applyFont="0" applyFill="0" applyBorder="0">
      <protection locked="0"/>
    </xf>
    <xf numFmtId="37" fontId="119" fillId="20" borderId="1" applyFill="0" applyBorder="0" applyProtection="0"/>
    <xf numFmtId="37" fontId="118" fillId="0" borderId="29" applyFill="0" applyBorder="0">
      <protection locked="0"/>
    </xf>
    <xf numFmtId="209" fontId="116" fillId="0" borderId="0" applyFont="0" applyFill="0" applyBorder="0" applyAlignment="0" applyProtection="0"/>
    <xf numFmtId="210" fontId="36" fillId="0" borderId="0"/>
    <xf numFmtId="209" fontId="116" fillId="0" borderId="0" applyFont="0" applyFill="0" applyBorder="0" applyAlignment="0" applyProtection="0"/>
    <xf numFmtId="21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9" fillId="0" borderId="0"/>
    <xf numFmtId="0" fontId="17" fillId="0" borderId="0"/>
    <xf numFmtId="0" fontId="116" fillId="0" borderId="0" applyFont="0" applyFill="0" applyBorder="0" applyAlignment="0" applyProtection="0"/>
    <xf numFmtId="0" fontId="36" fillId="0" borderId="0"/>
    <xf numFmtId="0" fontId="116" fillId="0" borderId="0" applyFont="0" applyFill="0" applyBorder="0" applyAlignment="0" applyProtection="0"/>
    <xf numFmtId="211" fontId="89" fillId="0" borderId="0" applyFont="0" applyFill="0" applyBorder="0" applyAlignment="0" applyProtection="0"/>
    <xf numFmtId="0" fontId="36" fillId="0" borderId="0"/>
    <xf numFmtId="15" fontId="120" fillId="0" borderId="8" applyFont="0" applyFill="0" applyBorder="0" applyAlignment="0">
      <alignment horizontal="centerContinuous"/>
    </xf>
    <xf numFmtId="212" fontId="120" fillId="0" borderId="8" applyFont="0" applyFill="0" applyBorder="0" applyAlignment="0">
      <alignment horizontal="centerContinuous"/>
    </xf>
    <xf numFmtId="17" fontId="17" fillId="20" borderId="30">
      <alignment horizontal="center"/>
    </xf>
    <xf numFmtId="14" fontId="121" fillId="0" borderId="0">
      <alignment vertical="top"/>
    </xf>
    <xf numFmtId="213" fontId="122" fillId="84" borderId="0" applyNumberFormat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3" fontId="17" fillId="0" borderId="1"/>
    <xf numFmtId="178" fontId="124" fillId="0" borderId="0">
      <alignment vertical="top"/>
    </xf>
    <xf numFmtId="0" fontId="73" fillId="85" borderId="0" applyNumberFormat="0" applyBorder="0" applyAlignment="0" applyProtection="0"/>
    <xf numFmtId="0" fontId="73" fillId="86" borderId="0"/>
    <xf numFmtId="0" fontId="125" fillId="87" borderId="0" applyNumberFormat="0" applyBorder="0" applyAlignment="0" applyProtection="0"/>
    <xf numFmtId="0" fontId="73" fillId="85" borderId="0" applyNumberFormat="0" applyBorder="0" applyAlignment="0" applyProtection="0"/>
    <xf numFmtId="0" fontId="125" fillId="85" borderId="0" applyNumberFormat="0" applyBorder="0" applyAlignment="0" applyProtection="0"/>
    <xf numFmtId="0" fontId="73" fillId="86" borderId="0"/>
    <xf numFmtId="0" fontId="73" fillId="88" borderId="0" applyNumberFormat="0" applyBorder="0" applyAlignment="0" applyProtection="0"/>
    <xf numFmtId="0" fontId="73" fillId="89" borderId="0"/>
    <xf numFmtId="0" fontId="125" fillId="90" borderId="0" applyNumberFormat="0" applyBorder="0" applyAlignment="0" applyProtection="0"/>
    <xf numFmtId="0" fontId="73" fillId="88" borderId="0" applyNumberFormat="0" applyBorder="0" applyAlignment="0" applyProtection="0"/>
    <xf numFmtId="0" fontId="125" fillId="88" borderId="0" applyNumberFormat="0" applyBorder="0" applyAlignment="0" applyProtection="0"/>
    <xf numFmtId="0" fontId="73" fillId="89" borderId="0"/>
    <xf numFmtId="0" fontId="73" fillId="91" borderId="0" applyNumberFormat="0" applyBorder="0" applyAlignment="0" applyProtection="0"/>
    <xf numFmtId="0" fontId="73" fillId="92" borderId="0"/>
    <xf numFmtId="0" fontId="73" fillId="91" borderId="0" applyNumberFormat="0" applyBorder="0" applyAlignment="0" applyProtection="0"/>
    <xf numFmtId="0" fontId="125" fillId="91" borderId="0" applyNumberFormat="0" applyBorder="0" applyAlignment="0" applyProtection="0"/>
    <xf numFmtId="0" fontId="73" fillId="92" borderId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214" fontId="35" fillId="0" borderId="0" applyFont="0" applyFill="0" applyBorder="0" applyAlignment="0" applyProtection="0"/>
    <xf numFmtId="214" fontId="35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5" fillId="0" borderId="0" applyFill="0" applyBorder="0" applyAlignment="0" applyProtection="0"/>
    <xf numFmtId="0" fontId="36" fillId="0" borderId="0"/>
    <xf numFmtId="0" fontId="126" fillId="0" borderId="0"/>
    <xf numFmtId="215" fontId="36" fillId="0" borderId="0"/>
    <xf numFmtId="215" fontId="36" fillId="0" borderId="0"/>
    <xf numFmtId="0" fontId="36" fillId="0" borderId="0"/>
    <xf numFmtId="0" fontId="36" fillId="0" borderId="0"/>
    <xf numFmtId="187" fontId="36" fillId="0" borderId="0"/>
    <xf numFmtId="187" fontId="36" fillId="0" borderId="0"/>
    <xf numFmtId="0" fontId="17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42" fillId="0" borderId="0">
      <protection locked="0"/>
    </xf>
    <xf numFmtId="193" fontId="42" fillId="0" borderId="0">
      <protection locked="0"/>
    </xf>
    <xf numFmtId="193" fontId="42" fillId="0" borderId="0">
      <protection locked="0"/>
    </xf>
    <xf numFmtId="193" fontId="42" fillId="0" borderId="0">
      <protection locked="0"/>
    </xf>
    <xf numFmtId="193" fontId="127" fillId="0" borderId="0">
      <protection locked="0"/>
    </xf>
    <xf numFmtId="193" fontId="127" fillId="0" borderId="0">
      <protection locked="0"/>
    </xf>
    <xf numFmtId="193" fontId="127" fillId="0" borderId="0">
      <protection locked="0"/>
    </xf>
    <xf numFmtId="193" fontId="42" fillId="0" borderId="0">
      <protection locked="0"/>
    </xf>
    <xf numFmtId="193" fontId="128" fillId="0" borderId="0">
      <protection locked="0"/>
    </xf>
    <xf numFmtId="193" fontId="42" fillId="0" borderId="0">
      <protection locked="0"/>
    </xf>
    <xf numFmtId="193" fontId="127" fillId="0" borderId="0">
      <protection locked="0"/>
    </xf>
    <xf numFmtId="193" fontId="127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42" fillId="0" borderId="0">
      <protection locked="0"/>
    </xf>
    <xf numFmtId="193" fontId="42" fillId="0" borderId="0">
      <protection locked="0"/>
    </xf>
    <xf numFmtId="193" fontId="42" fillId="0" borderId="0">
      <protection locked="0"/>
    </xf>
    <xf numFmtId="193" fontId="42" fillId="0" borderId="0">
      <protection locked="0"/>
    </xf>
    <xf numFmtId="193" fontId="127" fillId="0" borderId="0">
      <protection locked="0"/>
    </xf>
    <xf numFmtId="193" fontId="127" fillId="0" borderId="0">
      <protection locked="0"/>
    </xf>
    <xf numFmtId="193" fontId="127" fillId="0" borderId="0">
      <protection locked="0"/>
    </xf>
    <xf numFmtId="193" fontId="42" fillId="0" borderId="0">
      <protection locked="0"/>
    </xf>
    <xf numFmtId="193" fontId="128" fillId="0" borderId="0">
      <protection locked="0"/>
    </xf>
    <xf numFmtId="193" fontId="42" fillId="0" borderId="0">
      <protection locked="0"/>
    </xf>
    <xf numFmtId="193" fontId="127" fillId="0" borderId="0">
      <protection locked="0"/>
    </xf>
    <xf numFmtId="193" fontId="127" fillId="0" borderId="0">
      <protection locked="0"/>
    </xf>
    <xf numFmtId="216" fontId="89" fillId="0" borderId="0" applyFont="0" applyFill="0" applyBorder="0" applyAlignment="0" applyProtection="0"/>
    <xf numFmtId="207" fontId="129" fillId="0" borderId="0"/>
    <xf numFmtId="2" fontId="116" fillId="0" borderId="0" applyFont="0" applyFill="0" applyBorder="0" applyAlignment="0" applyProtection="0"/>
    <xf numFmtId="2" fontId="36" fillId="0" borderId="0"/>
    <xf numFmtId="2" fontId="116" fillId="0" borderId="0" applyFont="0" applyFill="0" applyBorder="0" applyAlignment="0" applyProtection="0"/>
    <xf numFmtId="2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187" fontId="43" fillId="0" borderId="0" applyNumberFormat="0" applyFill="0" applyBorder="0" applyAlignment="0" applyProtection="0">
      <alignment vertical="top"/>
      <protection locked="0"/>
    </xf>
    <xf numFmtId="213" fontId="131" fillId="0" borderId="0" applyNumberFormat="0" applyFill="0" applyBorder="0" applyAlignment="0" applyProtection="0"/>
    <xf numFmtId="0" fontId="84" fillId="5" borderId="0" applyNumberFormat="0" applyBorder="0" applyAlignment="0" applyProtection="0"/>
    <xf numFmtId="0" fontId="84" fillId="93" borderId="0"/>
    <xf numFmtId="0" fontId="84" fillId="94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3" fillId="38" borderId="31"/>
    <xf numFmtId="217" fontId="17" fillId="0" borderId="0" applyFill="0" applyBorder="0" applyProtection="0">
      <alignment horizontal="left"/>
    </xf>
    <xf numFmtId="217" fontId="17" fillId="0" borderId="0">
      <alignment horizontal="right"/>
    </xf>
    <xf numFmtId="0" fontId="37" fillId="0" borderId="32"/>
    <xf numFmtId="0" fontId="37" fillId="0" borderId="14" applyNumberFormat="0" applyAlignment="0" applyProtection="0">
      <alignment horizontal="left" vertical="center"/>
    </xf>
    <xf numFmtId="0" fontId="44" fillId="0" borderId="14" applyNumberFormat="0" applyAlignment="0" applyProtection="0">
      <alignment horizontal="left" vertical="center"/>
    </xf>
    <xf numFmtId="187" fontId="44" fillId="0" borderId="14" applyNumberFormat="0" applyAlignment="0" applyProtection="0">
      <alignment horizontal="left" vertical="center"/>
    </xf>
    <xf numFmtId="0" fontId="44" fillId="0" borderId="14" applyNumberFormat="0" applyAlignment="0" applyProtection="0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44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44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">
      <alignment horizontal="left" vertical="center"/>
    </xf>
    <xf numFmtId="0" fontId="37" fillId="0" borderId="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37" fillId="0" borderId="33">
      <alignment horizontal="left" vertical="center"/>
    </xf>
    <xf numFmtId="0" fontId="134" fillId="0" borderId="0">
      <alignment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4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21"/>
    <xf numFmtId="0" fontId="136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71" fillId="0" borderId="22" applyNumberFormat="0" applyFill="0" applyAlignment="0" applyProtection="0"/>
    <xf numFmtId="0" fontId="138" fillId="0" borderId="34"/>
    <xf numFmtId="0" fontId="138" fillId="0" borderId="34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138" fillId="0" borderId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178" fontId="140" fillId="0" borderId="0">
      <alignment vertical="top"/>
    </xf>
    <xf numFmtId="0" fontId="17" fillId="0" borderId="0"/>
    <xf numFmtId="0" fontId="17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87" fontId="46" fillId="0" borderId="0" applyNumberFormat="0" applyFill="0" applyBorder="0" applyAlignment="0" applyProtection="0">
      <alignment vertical="top"/>
      <protection locked="0"/>
    </xf>
    <xf numFmtId="177" fontId="141" fillId="0" borderId="0"/>
    <xf numFmtId="0" fontId="142" fillId="0" borderId="0" applyNumberFormat="0" applyFill="0" applyBorder="0" applyAlignment="0" applyProtection="0">
      <alignment vertical="top"/>
      <protection locked="0"/>
    </xf>
    <xf numFmtId="173" fontId="47" fillId="18" borderId="15">
      <alignment horizontal="center" vertical="center" wrapText="1"/>
      <protection locked="0"/>
    </xf>
    <xf numFmtId="0" fontId="143" fillId="8" borderId="18" applyNumberFormat="0" applyAlignment="0" applyProtection="0"/>
    <xf numFmtId="0" fontId="143" fillId="8" borderId="18" applyNumberFormat="0" applyAlignment="0" applyProtection="0"/>
    <xf numFmtId="173" fontId="47" fillId="18" borderId="15">
      <alignment horizontal="center" vertical="center" wrapText="1"/>
      <protection locked="0"/>
    </xf>
    <xf numFmtId="41" fontId="47" fillId="18" borderId="15">
      <alignment horizontal="center" vertical="center" wrapText="1"/>
      <protection locked="0"/>
    </xf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41" fontId="47" fillId="18" borderId="15">
      <alignment horizontal="center" vertical="center" wrapText="1"/>
      <protection locked="0"/>
    </xf>
    <xf numFmtId="37" fontId="144" fillId="35" borderId="15"/>
    <xf numFmtId="178" fontId="87" fillId="0" borderId="0">
      <alignment vertical="top"/>
    </xf>
    <xf numFmtId="178" fontId="87" fillId="20" borderId="0">
      <alignment vertical="top"/>
    </xf>
    <xf numFmtId="218" fontId="87" fillId="38" borderId="0">
      <alignment vertical="top"/>
    </xf>
    <xf numFmtId="37" fontId="105" fillId="0" borderId="15"/>
    <xf numFmtId="0" fontId="48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187" fontId="49" fillId="0" borderId="0">
      <alignment vertical="center"/>
    </xf>
    <xf numFmtId="187" fontId="49" fillId="0" borderId="0">
      <alignment vertical="center"/>
    </xf>
    <xf numFmtId="0" fontId="147" fillId="93" borderId="35">
      <alignment horizontal="left" vertical="center" wrapText="1"/>
    </xf>
    <xf numFmtId="0" fontId="147" fillId="19" borderId="15">
      <alignment horizontal="left" vertical="center" wrapText="1"/>
    </xf>
    <xf numFmtId="0" fontId="50" fillId="19" borderId="15">
      <alignment horizontal="left" vertical="center" wrapText="1"/>
    </xf>
    <xf numFmtId="187" fontId="50" fillId="19" borderId="15">
      <alignment horizontal="left" vertical="center" wrapText="1"/>
    </xf>
    <xf numFmtId="0" fontId="50" fillId="19" borderId="15">
      <alignment horizontal="left" vertical="center" wrapText="1"/>
    </xf>
    <xf numFmtId="0" fontId="111" fillId="66" borderId="0"/>
    <xf numFmtId="0" fontId="111" fillId="20" borderId="0"/>
    <xf numFmtId="0" fontId="51" fillId="20" borderId="0"/>
    <xf numFmtId="187" fontId="51" fillId="20" borderId="0"/>
    <xf numFmtId="0" fontId="51" fillId="20" borderId="0"/>
    <xf numFmtId="38" fontId="148" fillId="0" borderId="0"/>
    <xf numFmtId="38" fontId="149" fillId="0" borderId="0"/>
    <xf numFmtId="38" fontId="150" fillId="0" borderId="0"/>
    <xf numFmtId="38" fontId="151" fillId="0" borderId="0"/>
    <xf numFmtId="0" fontId="152" fillId="0" borderId="0"/>
    <xf numFmtId="0" fontId="152" fillId="0" borderId="0"/>
    <xf numFmtId="0" fontId="80" fillId="0" borderId="26" applyNumberFormat="0" applyFill="0" applyAlignment="0" applyProtection="0"/>
    <xf numFmtId="0" fontId="153" fillId="0" borderId="36"/>
    <xf numFmtId="0" fontId="153" fillId="0" borderId="3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219" fontId="155" fillId="0" borderId="0" applyNumberFormat="0" applyFill="0" applyBorder="0">
      <alignment vertical="top"/>
      <protection hidden="1"/>
    </xf>
    <xf numFmtId="0" fontId="156" fillId="0" borderId="6">
      <alignment horizontal="left"/>
      <protection locked="0"/>
    </xf>
    <xf numFmtId="220" fontId="39" fillId="0" borderId="0" applyFont="0" applyFill="0" applyBorder="0" applyAlignment="0" applyProtection="0"/>
    <xf numFmtId="221" fontId="157" fillId="0" borderId="1">
      <alignment horizontal="right"/>
      <protection locked="0"/>
    </xf>
    <xf numFmtId="0" fontId="76" fillId="34" borderId="0" applyNumberFormat="0" applyBorder="0" applyAlignment="0" applyProtection="0"/>
    <xf numFmtId="0" fontId="76" fillId="66" borderId="0"/>
    <xf numFmtId="0" fontId="76" fillId="46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39" fillId="0" borderId="15"/>
    <xf numFmtId="0" fontId="159" fillId="0" borderId="0" applyNumberFormat="0" applyFill="0" applyBorder="0" applyAlignment="0" applyProtection="0"/>
    <xf numFmtId="222" fontId="160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58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6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161" fillId="0" borderId="0"/>
    <xf numFmtId="0" fontId="36" fillId="0" borderId="0"/>
    <xf numFmtId="0" fontId="17" fillId="0" borderId="0"/>
    <xf numFmtId="0" fontId="162" fillId="0" borderId="0">
      <alignment horizontal="right"/>
    </xf>
    <xf numFmtId="0" fontId="35" fillId="0" borderId="0"/>
    <xf numFmtId="0" fontId="61" fillId="0" borderId="0"/>
    <xf numFmtId="0" fontId="52" fillId="0" borderId="0"/>
    <xf numFmtId="187" fontId="52" fillId="0" borderId="0"/>
    <xf numFmtId="187" fontId="52" fillId="0" borderId="0"/>
    <xf numFmtId="0" fontId="36" fillId="36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35" fillId="36" borderId="25" applyNumberFormat="0" applyFont="0" applyAlignment="0" applyProtection="0"/>
    <xf numFmtId="0" fontId="36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17" fillId="74" borderId="25" applyNumberFormat="0" applyFont="0" applyAlignment="0" applyProtection="0"/>
    <xf numFmtId="0" fontId="36" fillId="75" borderId="25"/>
    <xf numFmtId="0" fontId="36" fillId="75" borderId="25"/>
    <xf numFmtId="0" fontId="36" fillId="75" borderId="25"/>
    <xf numFmtId="0" fontId="98" fillId="36" borderId="25" applyNumberFormat="0" applyFont="0" applyAlignment="0" applyProtection="0"/>
    <xf numFmtId="37" fontId="144" fillId="35" borderId="15"/>
    <xf numFmtId="223" fontId="14" fillId="0" borderId="0" applyFont="0" applyFill="0" applyBorder="0" applyAlignment="0" applyProtection="0"/>
    <xf numFmtId="224" fontId="14" fillId="0" borderId="0" applyFont="0" applyFill="0" applyBorder="0" applyAlignment="0" applyProtection="0"/>
    <xf numFmtId="0" fontId="67" fillId="31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163" fillId="31" borderId="19" applyNumberFormat="0" applyAlignment="0" applyProtection="0"/>
    <xf numFmtId="0" fontId="67" fillId="31" borderId="19" applyNumberFormat="0" applyAlignment="0" applyProtection="0"/>
    <xf numFmtId="0" fontId="163" fillId="31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37" borderId="19" applyNumberFormat="0" applyAlignment="0" applyProtection="0"/>
    <xf numFmtId="0" fontId="67" fillId="83" borderId="19"/>
    <xf numFmtId="0" fontId="67" fillId="83" borderId="19"/>
    <xf numFmtId="0" fontId="67" fillId="83" borderId="19"/>
    <xf numFmtId="0" fontId="24" fillId="0" borderId="0"/>
    <xf numFmtId="0" fontId="24" fillId="0" borderId="0"/>
    <xf numFmtId="0" fontId="24" fillId="0" borderId="0"/>
    <xf numFmtId="187" fontId="24" fillId="0" borderId="0"/>
    <xf numFmtId="187" fontId="24" fillId="0" borderId="0"/>
    <xf numFmtId="0" fontId="53" fillId="0" borderId="0">
      <alignment horizontal="center"/>
    </xf>
    <xf numFmtId="0" fontId="164" fillId="0" borderId="0" applyNumberFormat="0">
      <alignment horizontal="center" vertical="center"/>
    </xf>
    <xf numFmtId="9" fontId="8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9" fillId="0" borderId="0">
      <protection locked="0"/>
    </xf>
    <xf numFmtId="0" fontId="165" fillId="0" borderId="0">
      <protection locked="0"/>
    </xf>
    <xf numFmtId="0" fontId="89" fillId="0" borderId="0">
      <protection locked="0"/>
    </xf>
    <xf numFmtId="0" fontId="122" fillId="0" borderId="0">
      <protection locked="0"/>
    </xf>
    <xf numFmtId="200" fontId="166" fillId="0" borderId="37">
      <alignment vertical="center"/>
    </xf>
    <xf numFmtId="225" fontId="167" fillId="0" borderId="38" applyBorder="0">
      <alignment horizontal="right"/>
      <protection locked="0"/>
    </xf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36" fillId="0" borderId="0"/>
    <xf numFmtId="0" fontId="17" fillId="20" borderId="9" applyNumberFormat="0" applyFont="0" applyFill="0" applyBorder="0" applyAlignment="0" applyProtection="0"/>
    <xf numFmtId="0" fontId="17" fillId="20" borderId="9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87" fontId="24" fillId="0" borderId="0"/>
    <xf numFmtId="187" fontId="24" fillId="0" borderId="0"/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0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176" fontId="54" fillId="21" borderId="1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226" fontId="54" fillId="66" borderId="39">
      <alignment horizontal="center" vertical="center" wrapText="1"/>
      <protection locked="0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187" fontId="17" fillId="0" borderId="0">
      <alignment vertical="center"/>
    </xf>
    <xf numFmtId="187" fontId="17" fillId="0" borderId="0">
      <alignment vertical="center"/>
    </xf>
    <xf numFmtId="187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4" fontId="58" fillId="35" borderId="19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63" fillId="34" borderId="41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35" fillId="0" borderId="0"/>
    <xf numFmtId="0" fontId="168" fillId="95" borderId="40">
      <alignment vertical="center"/>
    </xf>
    <xf numFmtId="4" fontId="169" fillId="34" borderId="40" applyNumberFormat="0" applyProtection="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9" fillId="34" borderId="40" applyNumberFormat="0" applyProtection="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4" fontId="168" fillId="34" borderId="40" applyNumberFormat="0" applyProtection="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168" fillId="95" borderId="40">
      <alignment vertical="center"/>
    </xf>
    <xf numFmtId="0" fontId="35" fillId="0" borderId="0"/>
    <xf numFmtId="4" fontId="170" fillId="35" borderId="19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3" fillId="35" borderId="41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35" fillId="0" borderId="0"/>
    <xf numFmtId="0" fontId="172" fillId="95" borderId="40">
      <alignment vertical="center"/>
    </xf>
    <xf numFmtId="4" fontId="174" fillId="34" borderId="40" applyNumberFormat="0" applyProtection="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4" fillId="34" borderId="40" applyNumberFormat="0" applyProtection="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4" fontId="171" fillId="34" borderId="40" applyNumberFormat="0" applyProtection="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172" fillId="95" borderId="40">
      <alignment vertical="center"/>
    </xf>
    <xf numFmtId="0" fontId="35" fillId="0" borderId="0"/>
    <xf numFmtId="4" fontId="58" fillId="35" borderId="19" applyNumberFormat="0" applyProtection="0">
      <alignment horizontal="left" vertical="center" indent="1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63" fillId="35" borderId="41" applyNumberFormat="0" applyProtection="0">
      <alignment horizontal="left" vertical="center" indent="1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35" fillId="0" borderId="0"/>
    <xf numFmtId="0" fontId="168" fillId="95" borderId="40">
      <alignment horizontal="left" vertical="center"/>
    </xf>
    <xf numFmtId="4" fontId="169" fillId="34" borderId="40" applyNumberFormat="0" applyProtection="0">
      <alignment horizontal="left" vertical="center" indent="1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9" fillId="34" borderId="40" applyNumberFormat="0" applyProtection="0">
      <alignment horizontal="left" vertical="center" indent="1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4" fontId="168" fillId="34" borderId="40" applyNumberFormat="0" applyProtection="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168" fillId="95" borderId="40">
      <alignment horizontal="left" vertical="center"/>
    </xf>
    <xf numFmtId="0" fontId="35" fillId="0" borderId="0"/>
    <xf numFmtId="4" fontId="58" fillId="35" borderId="19" applyNumberFormat="0" applyProtection="0">
      <alignment horizontal="left" vertical="center" indent="1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75" fillId="34" borderId="40" applyNumberFormat="0" applyProtection="0">
      <alignment horizontal="left" vertical="top" indent="1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35" fillId="0" borderId="0"/>
    <xf numFmtId="0" fontId="168" fillId="95" borderId="40">
      <alignment horizontal="left" vertical="top"/>
    </xf>
    <xf numFmtId="0" fontId="169" fillId="34" borderId="40" applyNumberFormat="0" applyProtection="0">
      <alignment horizontal="left" vertical="top" indent="1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9" fillId="34" borderId="40" applyNumberFormat="0" applyProtection="0">
      <alignment horizontal="left" vertical="top" indent="1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34" borderId="40" applyNumberFormat="0" applyProtection="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168" fillId="95" borderId="40">
      <alignment horizontal="left" vertical="top"/>
    </xf>
    <xf numFmtId="0" fontId="35" fillId="0" borderId="0"/>
    <xf numFmtId="0" fontId="17" fillId="96" borderId="19" applyNumberFormat="0" applyProtection="0">
      <alignment horizontal="left" vertical="center" indent="1"/>
    </xf>
    <xf numFmtId="0" fontId="168" fillId="64" borderId="0">
      <alignment horizontal="left" vertical="center"/>
    </xf>
    <xf numFmtId="4" fontId="63" fillId="16" borderId="41" applyNumberFormat="0" applyProtection="0">
      <alignment horizontal="left" vertical="center" indent="1"/>
    </xf>
    <xf numFmtId="0" fontId="35" fillId="0" borderId="0"/>
    <xf numFmtId="4" fontId="168" fillId="97" borderId="0" applyNumberFormat="0" applyProtection="0">
      <alignment horizontal="left" vertical="center"/>
    </xf>
    <xf numFmtId="4" fontId="169" fillId="97" borderId="0" applyNumberFormat="0" applyProtection="0">
      <alignment horizontal="left" vertical="center" indent="1"/>
    </xf>
    <xf numFmtId="4" fontId="169" fillId="97" borderId="0" applyNumberFormat="0" applyProtection="0">
      <alignment horizontal="left" vertical="center" indent="1"/>
    </xf>
    <xf numFmtId="0" fontId="168" fillId="64" borderId="0">
      <alignment horizontal="left" vertical="center"/>
    </xf>
    <xf numFmtId="0" fontId="35" fillId="0" borderId="0"/>
    <xf numFmtId="4" fontId="58" fillId="98" borderId="19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63" fillId="4" borderId="41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35" fillId="0" borderId="0"/>
    <xf numFmtId="0" fontId="117" fillId="55" borderId="40">
      <alignment horizontal="right" vertical="center"/>
    </xf>
    <xf numFmtId="4" fontId="58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58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4" fontId="117" fillId="4" borderId="40" applyNumberFormat="0" applyProtection="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117" fillId="55" borderId="40">
      <alignment horizontal="right" vertical="center"/>
    </xf>
    <xf numFmtId="0" fontId="35" fillId="0" borderId="0"/>
    <xf numFmtId="4" fontId="58" fillId="99" borderId="19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63" fillId="101" borderId="41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35" fillId="0" borderId="0"/>
    <xf numFmtId="0" fontId="117" fillId="100" borderId="40">
      <alignment horizontal="right" vertical="center"/>
    </xf>
    <xf numFmtId="4" fontId="58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58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4" fontId="117" fillId="11" borderId="40" applyNumberFormat="0" applyProtection="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117" fillId="100" borderId="40">
      <alignment horizontal="right" vertical="center"/>
    </xf>
    <xf numFmtId="0" fontId="35" fillId="0" borderId="0"/>
    <xf numFmtId="4" fontId="58" fillId="25" borderId="19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63" fillId="28" borderId="39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35" fillId="0" borderId="0"/>
    <xf numFmtId="0" fontId="117" fillId="102" borderId="40">
      <alignment horizontal="right" vertical="center"/>
    </xf>
    <xf numFmtId="4" fontId="58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58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4" fontId="117" fillId="28" borderId="40" applyNumberFormat="0" applyProtection="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117" fillId="102" borderId="40">
      <alignment horizontal="right" vertical="center"/>
    </xf>
    <xf numFmtId="0" fontId="35" fillId="0" borderId="0"/>
    <xf numFmtId="4" fontId="58" fillId="103" borderId="19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63" fillId="13" borderId="41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35" fillId="0" borderId="0"/>
    <xf numFmtId="0" fontId="117" fillId="104" borderId="40">
      <alignment horizontal="right" vertical="center"/>
    </xf>
    <xf numFmtId="4" fontId="58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58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4" fontId="117" fillId="13" borderId="40" applyNumberFormat="0" applyProtection="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117" fillId="104" borderId="40">
      <alignment horizontal="right" vertical="center"/>
    </xf>
    <xf numFmtId="0" fontId="35" fillId="0" borderId="0"/>
    <xf numFmtId="4" fontId="58" fillId="105" borderId="19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63" fillId="17" borderId="41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35" fillId="0" borderId="0"/>
    <xf numFmtId="0" fontId="117" fillId="79" borderId="40">
      <alignment horizontal="right" vertical="center"/>
    </xf>
    <xf numFmtId="4" fontId="58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58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4" fontId="117" fillId="17" borderId="40" applyNumberFormat="0" applyProtection="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117" fillId="79" borderId="40">
      <alignment horizontal="right" vertical="center"/>
    </xf>
    <xf numFmtId="0" fontId="35" fillId="0" borderId="0"/>
    <xf numFmtId="4" fontId="58" fillId="106" borderId="19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63" fillId="30" borderId="41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35" fillId="0" borderId="0"/>
    <xf numFmtId="0" fontId="117" fillId="107" borderId="40">
      <alignment horizontal="right" vertical="center"/>
    </xf>
    <xf numFmtId="4" fontId="58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58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4" fontId="117" fillId="30" borderId="40" applyNumberFormat="0" applyProtection="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117" fillId="107" borderId="40">
      <alignment horizontal="right" vertical="center"/>
    </xf>
    <xf numFmtId="0" fontId="35" fillId="0" borderId="0"/>
    <xf numFmtId="4" fontId="58" fillId="108" borderId="19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63" fillId="29" borderId="41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35" fillId="0" borderId="0"/>
    <xf numFmtId="0" fontId="117" fillId="109" borderId="40">
      <alignment horizontal="right" vertical="center"/>
    </xf>
    <xf numFmtId="4" fontId="58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58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4" fontId="117" fillId="29" borderId="40" applyNumberFormat="0" applyProtection="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117" fillId="109" borderId="40">
      <alignment horizontal="right" vertical="center"/>
    </xf>
    <xf numFmtId="0" fontId="35" fillId="0" borderId="0"/>
    <xf numFmtId="4" fontId="58" fillId="110" borderId="19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63" fillId="111" borderId="41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35" fillId="0" borderId="0"/>
    <xf numFmtId="0" fontId="117" fillId="112" borderId="40">
      <alignment horizontal="right" vertical="center"/>
    </xf>
    <xf numFmtId="4" fontId="58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58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4" fontId="117" fillId="111" borderId="40" applyNumberFormat="0" applyProtection="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117" fillId="112" borderId="40">
      <alignment horizontal="right" vertical="center"/>
    </xf>
    <xf numFmtId="0" fontId="35" fillId="0" borderId="0"/>
    <xf numFmtId="4" fontId="58" fillId="113" borderId="19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63" fillId="12" borderId="41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35" fillId="0" borderId="0"/>
    <xf numFmtId="0" fontId="117" fillId="114" borderId="40">
      <alignment horizontal="right" vertical="center"/>
    </xf>
    <xf numFmtId="4" fontId="58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58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4" fontId="117" fillId="12" borderId="40" applyNumberFormat="0" applyProtection="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117" fillId="114" borderId="40">
      <alignment horizontal="right" vertical="center"/>
    </xf>
    <xf numFmtId="0" fontId="35" fillId="0" borderId="0"/>
    <xf numFmtId="4" fontId="169" fillId="115" borderId="19" applyNumberFormat="0" applyProtection="0">
      <alignment horizontal="left" vertical="center" indent="1"/>
    </xf>
    <xf numFmtId="0" fontId="168" fillId="116" borderId="42">
      <alignment horizontal="left" vertical="center"/>
    </xf>
    <xf numFmtId="4" fontId="63" fillId="117" borderId="39" applyNumberFormat="0" applyProtection="0">
      <alignment horizontal="left" vertical="center" indent="1"/>
    </xf>
    <xf numFmtId="0" fontId="35" fillId="0" borderId="0"/>
    <xf numFmtId="4" fontId="168" fillId="117" borderId="43" applyNumberFormat="0" applyProtection="0">
      <alignment horizontal="left" vertical="center"/>
    </xf>
    <xf numFmtId="4" fontId="169" fillId="117" borderId="43" applyNumberFormat="0" applyProtection="0">
      <alignment horizontal="left" vertical="center" indent="1"/>
    </xf>
    <xf numFmtId="4" fontId="169" fillId="117" borderId="43" applyNumberFormat="0" applyProtection="0">
      <alignment horizontal="left" vertical="center" indent="1"/>
    </xf>
    <xf numFmtId="0" fontId="168" fillId="116" borderId="42">
      <alignment horizontal="left" vertical="center"/>
    </xf>
    <xf numFmtId="0" fontId="35" fillId="0" borderId="0"/>
    <xf numFmtId="4" fontId="58" fillId="118" borderId="44" applyNumberFormat="0" applyProtection="0">
      <alignment horizontal="left" vertical="center" indent="1"/>
    </xf>
    <xf numFmtId="0" fontId="117" fillId="62" borderId="0">
      <alignment horizontal="left" vertical="center"/>
    </xf>
    <xf numFmtId="4" fontId="89" fillId="119" borderId="39" applyNumberFormat="0" applyProtection="0">
      <alignment horizontal="left" vertical="center" indent="1"/>
    </xf>
    <xf numFmtId="0" fontId="35" fillId="0" borderId="0"/>
    <xf numFmtId="4" fontId="117" fillId="120" borderId="0" applyNumberFormat="0" applyProtection="0">
      <alignment horizontal="left" vertical="center"/>
    </xf>
    <xf numFmtId="4" fontId="58" fillId="120" borderId="0" applyNumberFormat="0" applyProtection="0">
      <alignment horizontal="left" vertical="center" indent="1"/>
    </xf>
    <xf numFmtId="4" fontId="58" fillId="120" borderId="0" applyNumberFormat="0" applyProtection="0">
      <alignment horizontal="left" vertical="center" indent="1"/>
    </xf>
    <xf numFmtId="0" fontId="117" fillId="62" borderId="0">
      <alignment horizontal="left" vertical="center"/>
    </xf>
    <xf numFmtId="0" fontId="35" fillId="0" borderId="0"/>
    <xf numFmtId="4" fontId="176" fillId="121" borderId="0" applyNumberFormat="0" applyProtection="0">
      <alignment horizontal="left" vertical="center" indent="1"/>
    </xf>
    <xf numFmtId="0" fontId="176" fillId="45" borderId="0">
      <alignment horizontal="left" vertical="center"/>
    </xf>
    <xf numFmtId="4" fontId="89" fillId="119" borderId="39" applyNumberFormat="0" applyProtection="0">
      <alignment horizontal="left" vertical="center" indent="1"/>
    </xf>
    <xf numFmtId="0" fontId="35" fillId="0" borderId="0"/>
    <xf numFmtId="4" fontId="176" fillId="119" borderId="0" applyNumberFormat="0" applyProtection="0">
      <alignment horizontal="left" vertical="center"/>
    </xf>
    <xf numFmtId="4" fontId="176" fillId="119" borderId="0" applyNumberFormat="0" applyProtection="0">
      <alignment horizontal="left" vertical="center" indent="1"/>
    </xf>
    <xf numFmtId="4" fontId="176" fillId="119" borderId="0" applyNumberFormat="0" applyProtection="0">
      <alignment horizontal="left" vertical="center" indent="1"/>
    </xf>
    <xf numFmtId="0" fontId="176" fillId="45" borderId="0">
      <alignment horizontal="left" vertical="center"/>
    </xf>
    <xf numFmtId="0" fontId="35" fillId="0" borderId="0"/>
    <xf numFmtId="0" fontId="17" fillId="96" borderId="19" applyNumberFormat="0" applyProtection="0">
      <alignment horizontal="left" vertical="center" indent="1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63" fillId="97" borderId="41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35" fillId="0" borderId="0"/>
    <xf numFmtId="0" fontId="117" fillId="64" borderId="40">
      <alignment horizontal="right" vertical="center"/>
    </xf>
    <xf numFmtId="4" fontId="58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58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4" fontId="117" fillId="97" borderId="40" applyNumberFormat="0" applyProtection="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117" fillId="64" borderId="40">
      <alignment horizontal="right" vertical="center"/>
    </xf>
    <xf numFmtId="0" fontId="35" fillId="0" borderId="0"/>
    <xf numFmtId="4" fontId="117" fillId="118" borderId="19" applyNumberFormat="0" applyProtection="0">
      <alignment horizontal="left" vertical="center" indent="1"/>
    </xf>
    <xf numFmtId="0" fontId="117" fillId="62" borderId="0">
      <alignment horizontal="left" vertical="center"/>
    </xf>
    <xf numFmtId="4" fontId="63" fillId="120" borderId="39" applyNumberFormat="0" applyProtection="0">
      <alignment horizontal="left" vertical="center" indent="1"/>
    </xf>
    <xf numFmtId="4" fontId="117" fillId="120" borderId="0" applyNumberFormat="0" applyProtection="0">
      <alignment horizontal="left" vertical="center" indent="1"/>
    </xf>
    <xf numFmtId="0" fontId="35" fillId="0" borderId="0"/>
    <xf numFmtId="4" fontId="117" fillId="120" borderId="0" applyNumberFormat="0" applyProtection="0">
      <alignment horizontal="left" vertical="center"/>
    </xf>
    <xf numFmtId="4" fontId="117" fillId="120" borderId="0" applyNumberFormat="0" applyProtection="0">
      <alignment horizontal="left" vertical="center" indent="1"/>
    </xf>
    <xf numFmtId="4" fontId="117" fillId="120" borderId="0" applyNumberFormat="0" applyProtection="0">
      <alignment horizontal="left" vertical="center" indent="1"/>
    </xf>
    <xf numFmtId="0" fontId="117" fillId="62" borderId="0">
      <alignment horizontal="left" vertical="center"/>
    </xf>
    <xf numFmtId="0" fontId="35" fillId="0" borderId="0"/>
    <xf numFmtId="4" fontId="117" fillId="122" borderId="19" applyNumberFormat="0" applyProtection="0">
      <alignment horizontal="left" vertical="center" indent="1"/>
    </xf>
    <xf numFmtId="0" fontId="117" fillId="64" borderId="0">
      <alignment horizontal="left" vertical="center"/>
    </xf>
    <xf numFmtId="4" fontId="63" fillId="97" borderId="39" applyNumberFormat="0" applyProtection="0">
      <alignment horizontal="left" vertical="center" indent="1"/>
    </xf>
    <xf numFmtId="4" fontId="117" fillId="97" borderId="0" applyNumberFormat="0" applyProtection="0">
      <alignment horizontal="left" vertical="center" indent="1"/>
    </xf>
    <xf numFmtId="0" fontId="35" fillId="0" borderId="0"/>
    <xf numFmtId="4" fontId="117" fillId="97" borderId="0" applyNumberFormat="0" applyProtection="0">
      <alignment horizontal="left" vertical="center"/>
    </xf>
    <xf numFmtId="4" fontId="117" fillId="97" borderId="0" applyNumberFormat="0" applyProtection="0">
      <alignment horizontal="left" vertical="center" indent="1"/>
    </xf>
    <xf numFmtId="4" fontId="117" fillId="97" borderId="0" applyNumberFormat="0" applyProtection="0">
      <alignment horizontal="left" vertical="center" indent="1"/>
    </xf>
    <xf numFmtId="0" fontId="117" fillId="64" borderId="0">
      <alignment horizontal="left" vertical="center"/>
    </xf>
    <xf numFmtId="0" fontId="35" fillId="0" borderId="0"/>
    <xf numFmtId="0" fontId="17" fillId="122" borderId="19" applyNumberFormat="0" applyProtection="0">
      <alignment horizontal="left" vertical="center" indent="1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63" fillId="31" borderId="41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35" fillId="0" borderId="0"/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 indent="1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119" borderId="40" applyNumberFormat="0" applyProtection="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17" fillId="45" borderId="40">
      <alignment horizontal="left" vertical="center"/>
    </xf>
    <xf numFmtId="0" fontId="35" fillId="0" borderId="0"/>
    <xf numFmtId="0" fontId="17" fillId="122" borderId="19" applyNumberFormat="0" applyProtection="0">
      <alignment horizontal="left" vertical="center" indent="1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61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35" fillId="0" borderId="0"/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 indent="1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119" borderId="40" applyNumberFormat="0" applyProtection="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17" fillId="45" borderId="40">
      <alignment horizontal="left" vertical="top"/>
    </xf>
    <xf numFmtId="0" fontId="35" fillId="0" borderId="0"/>
    <xf numFmtId="0" fontId="17" fillId="123" borderId="19" applyNumberFormat="0" applyProtection="0">
      <alignment horizontal="left" vertical="center" indent="1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63" fillId="124" borderId="41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35" fillId="0" borderId="0"/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 indent="1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97" borderId="40" applyNumberFormat="0" applyProtection="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17" fillId="64" borderId="40">
      <alignment horizontal="left" vertical="center"/>
    </xf>
    <xf numFmtId="0" fontId="35" fillId="0" borderId="0"/>
    <xf numFmtId="0" fontId="17" fillId="123" borderId="19" applyNumberFormat="0" applyProtection="0">
      <alignment horizontal="left" vertical="center" indent="1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61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35" fillId="0" borderId="0"/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 indent="1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97" borderId="40" applyNumberFormat="0" applyProtection="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17" fillId="64" borderId="40">
      <alignment horizontal="left" vertical="top"/>
    </xf>
    <xf numFmtId="0" fontId="35" fillId="0" borderId="0"/>
    <xf numFmtId="0" fontId="17" fillId="20" borderId="19" applyNumberFormat="0" applyProtection="0">
      <alignment horizontal="left" vertical="center" indent="1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63" fillId="10" borderId="41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35" fillId="0" borderId="0"/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 indent="1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10" borderId="40" applyNumberFormat="0" applyProtection="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17" fillId="42" borderId="40">
      <alignment horizontal="left" vertical="center"/>
    </xf>
    <xf numFmtId="0" fontId="35" fillId="0" borderId="0"/>
    <xf numFmtId="0" fontId="17" fillId="20" borderId="19" applyNumberFormat="0" applyProtection="0">
      <alignment horizontal="left" vertical="center" indent="1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61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35" fillId="0" borderId="0"/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 indent="1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10" borderId="40" applyNumberFormat="0" applyProtection="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17" fillId="42" borderId="40">
      <alignment horizontal="left" vertical="top"/>
    </xf>
    <xf numFmtId="0" fontId="35" fillId="0" borderId="0"/>
    <xf numFmtId="0" fontId="17" fillId="96" borderId="19" applyNumberFormat="0" applyProtection="0">
      <alignment horizontal="left" vertical="center" indent="1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63" fillId="120" borderId="41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35" fillId="0" borderId="0"/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 indent="1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120" borderId="40" applyNumberFormat="0" applyProtection="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17" fillId="62" borderId="40">
      <alignment horizontal="left" vertical="center"/>
    </xf>
    <xf numFmtId="0" fontId="35" fillId="0" borderId="0"/>
    <xf numFmtId="0" fontId="17" fillId="96" borderId="19" applyNumberFormat="0" applyProtection="0">
      <alignment horizontal="left" vertical="center" indent="1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61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35" fillId="0" borderId="0"/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 indent="1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120" borderId="40" applyNumberFormat="0" applyProtection="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17" fillId="62" borderId="40">
      <alignment horizontal="left" vertical="top"/>
    </xf>
    <xf numFmtId="0" fontId="35" fillId="0" borderId="0"/>
    <xf numFmtId="0" fontId="14" fillId="0" borderId="0"/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61" fillId="22" borderId="45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35" fillId="0" borderId="0"/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" fillId="22" borderId="1" applyNumberFormat="0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83" borderId="39">
      <protection locked="0"/>
    </xf>
    <xf numFmtId="0" fontId="17" fillId="22" borderId="1" applyNumberFormat="0">
      <protection locked="0"/>
    </xf>
    <xf numFmtId="0" fontId="177" fillId="119" borderId="46" applyBorder="0"/>
    <xf numFmtId="4" fontId="58" fillId="125" borderId="19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59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35" fillId="0" borderId="0"/>
    <xf numFmtId="0" fontId="117" fillId="75" borderId="40">
      <alignment vertical="center"/>
    </xf>
    <xf numFmtId="4" fontId="58" fillId="36" borderId="40" applyNumberFormat="0" applyProtection="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58" fillId="36" borderId="40" applyNumberFormat="0" applyProtection="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4" fontId="117" fillId="36" borderId="40" applyNumberFormat="0" applyProtection="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117" fillId="75" borderId="40">
      <alignment vertical="center"/>
    </xf>
    <xf numFmtId="0" fontId="35" fillId="0" borderId="0"/>
    <xf numFmtId="4" fontId="170" fillId="125" borderId="19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3" fillId="125" borderId="1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35" fillId="0" borderId="0"/>
    <xf numFmtId="0" fontId="118" fillId="75" borderId="40">
      <alignment vertical="center"/>
    </xf>
    <xf numFmtId="4" fontId="170" fillId="36" borderId="40" applyNumberFormat="0" applyProtection="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0" fillId="36" borderId="40" applyNumberFormat="0" applyProtection="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4" fontId="178" fillId="36" borderId="40" applyNumberFormat="0" applyProtection="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118" fillId="75" borderId="40">
      <alignment vertical="center"/>
    </xf>
    <xf numFmtId="0" fontId="35" fillId="0" borderId="0"/>
    <xf numFmtId="4" fontId="58" fillId="125" borderId="19" applyNumberFormat="0" applyProtection="0">
      <alignment horizontal="left" vertical="center" indent="1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59" fillId="31" borderId="40" applyNumberFormat="0" applyProtection="0">
      <alignment horizontal="left" vertical="center" indent="1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35" fillId="0" borderId="0"/>
    <xf numFmtId="0" fontId="117" fillId="75" borderId="40">
      <alignment horizontal="left" vertical="center"/>
    </xf>
    <xf numFmtId="4" fontId="58" fillId="36" borderId="40" applyNumberFormat="0" applyProtection="0">
      <alignment horizontal="left" vertical="center" indent="1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58" fillId="36" borderId="40" applyNumberFormat="0" applyProtection="0">
      <alignment horizontal="left" vertical="center" indent="1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4" fontId="117" fillId="36" borderId="40" applyNumberFormat="0" applyProtection="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117" fillId="75" borderId="40">
      <alignment horizontal="left" vertical="center"/>
    </xf>
    <xf numFmtId="0" fontId="35" fillId="0" borderId="0"/>
    <xf numFmtId="4" fontId="58" fillId="125" borderId="19" applyNumberFormat="0" applyProtection="0">
      <alignment horizontal="left" vertical="center" indent="1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59" fillId="36" borderId="40" applyNumberFormat="0" applyProtection="0">
      <alignment horizontal="left" vertical="top" indent="1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35" fillId="0" borderId="0"/>
    <xf numFmtId="0" fontId="117" fillId="75" borderId="40">
      <alignment horizontal="left" vertical="top"/>
    </xf>
    <xf numFmtId="0" fontId="58" fillId="36" borderId="40" applyNumberFormat="0" applyProtection="0">
      <alignment horizontal="left" vertical="top" indent="1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58" fillId="36" borderId="40" applyNumberFormat="0" applyProtection="0">
      <alignment horizontal="left" vertical="top" indent="1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36" borderId="40" applyNumberFormat="0" applyProtection="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117" fillId="75" borderId="40">
      <alignment horizontal="left" vertical="top"/>
    </xf>
    <xf numFmtId="0" fontId="35" fillId="0" borderId="0"/>
    <xf numFmtId="4" fontId="58" fillId="118" borderId="19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63" fillId="0" borderId="41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35" fillId="0" borderId="0"/>
    <xf numFmtId="0" fontId="117" fillId="62" borderId="40">
      <alignment horizontal="right" vertical="center"/>
    </xf>
    <xf numFmtId="4" fontId="58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58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4" fontId="117" fillId="120" borderId="40" applyNumberFormat="0" applyProtection="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117" fillId="62" borderId="40">
      <alignment horizontal="right" vertical="center"/>
    </xf>
    <xf numFmtId="0" fontId="35" fillId="0" borderId="0"/>
    <xf numFmtId="4" fontId="170" fillId="118" borderId="19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3" fillId="81" borderId="41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35" fillId="0" borderId="0"/>
    <xf numFmtId="0" fontId="118" fillId="62" borderId="40">
      <alignment horizontal="right" vertical="center"/>
    </xf>
    <xf numFmtId="4" fontId="170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0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4" fontId="178" fillId="120" borderId="40" applyNumberFormat="0" applyProtection="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118" fillId="62" borderId="40">
      <alignment horizontal="right" vertical="center"/>
    </xf>
    <xf numFmtId="0" fontId="35" fillId="0" borderId="0"/>
    <xf numFmtId="0" fontId="17" fillId="96" borderId="19" applyNumberFormat="0" applyProtection="0">
      <alignment horizontal="left" vertical="center" indent="1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63" fillId="16" borderId="41" applyNumberFormat="0" applyProtection="0">
      <alignment horizontal="left" vertical="center" indent="1"/>
    </xf>
    <xf numFmtId="0" fontId="117" fillId="64" borderId="40">
      <alignment horizontal="left" vertical="center"/>
    </xf>
    <xf numFmtId="4" fontId="58" fillId="97" borderId="40" applyNumberFormat="0" applyProtection="0">
      <alignment horizontal="left" vertical="center" indent="1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58" fillId="97" borderId="40" applyNumberFormat="0" applyProtection="0">
      <alignment horizontal="left" vertical="center" indent="1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4" fontId="117" fillId="97" borderId="40" applyNumberFormat="0" applyProtection="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0" fontId="117" fillId="64" borderId="40">
      <alignment horizontal="left" vertical="center"/>
    </xf>
    <xf numFmtId="4" fontId="63" fillId="16" borderId="41" applyNumberFormat="0" applyProtection="0">
      <alignment horizontal="left" vertical="center" indent="1"/>
    </xf>
    <xf numFmtId="0" fontId="17" fillId="96" borderId="19" applyNumberFormat="0" applyProtection="0">
      <alignment horizontal="left" vertical="center" indent="1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59" fillId="97" borderId="40" applyNumberFormat="0" applyProtection="0">
      <alignment horizontal="left" vertical="top" indent="1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35" fillId="0" borderId="0"/>
    <xf numFmtId="0" fontId="117" fillId="64" borderId="40">
      <alignment horizontal="left" vertical="top"/>
    </xf>
    <xf numFmtId="0" fontId="58" fillId="97" borderId="40" applyNumberFormat="0" applyProtection="0">
      <alignment horizontal="left" vertical="top" indent="1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58" fillId="97" borderId="40" applyNumberFormat="0" applyProtection="0">
      <alignment horizontal="left" vertical="top" indent="1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97" borderId="40" applyNumberFormat="0" applyProtection="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117" fillId="64" borderId="40">
      <alignment horizontal="left" vertical="top"/>
    </xf>
    <xf numFmtId="0" fontId="35" fillId="0" borderId="0"/>
    <xf numFmtId="0" fontId="179" fillId="0" borderId="0"/>
    <xf numFmtId="0" fontId="180" fillId="40" borderId="0">
      <alignment horizontal="left" vertical="center"/>
    </xf>
    <xf numFmtId="4" fontId="181" fillId="126" borderId="39" applyNumberFormat="0" applyProtection="0">
      <alignment horizontal="left" vertical="center" indent="1"/>
    </xf>
    <xf numFmtId="0" fontId="35" fillId="0" borderId="0"/>
    <xf numFmtId="4" fontId="180" fillId="126" borderId="0" applyNumberFormat="0" applyProtection="0">
      <alignment horizontal="left" vertical="center"/>
    </xf>
    <xf numFmtId="4" fontId="180" fillId="126" borderId="0" applyNumberFormat="0" applyProtection="0">
      <alignment horizontal="left" vertical="center" indent="1"/>
    </xf>
    <xf numFmtId="4" fontId="180" fillId="126" borderId="0" applyNumberFormat="0" applyProtection="0">
      <alignment horizontal="left" vertical="center" indent="1"/>
    </xf>
    <xf numFmtId="0" fontId="180" fillId="40" borderId="0">
      <alignment horizontal="left" vertical="center"/>
    </xf>
    <xf numFmtId="0" fontId="35" fillId="0" borderId="0"/>
    <xf numFmtId="0" fontId="63" fillId="127" borderId="1"/>
    <xf numFmtId="4" fontId="182" fillId="118" borderId="19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4" fillId="22" borderId="41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35" fillId="0" borderId="0"/>
    <xf numFmtId="0" fontId="183" fillId="62" borderId="40">
      <alignment horizontal="right" vertical="center"/>
    </xf>
    <xf numFmtId="4" fontId="182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2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4" fontId="183" fillId="120" borderId="40" applyNumberFormat="0" applyProtection="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183" fillId="62" borderId="40">
      <alignment horizontal="right" vertical="center"/>
    </xf>
    <xf numFmtId="0" fontId="35" fillId="0" borderId="0"/>
    <xf numFmtId="200" fontId="166" fillId="0" borderId="12">
      <alignment vertical="center"/>
    </xf>
    <xf numFmtId="0" fontId="185" fillId="0" borderId="0" applyNumberFormat="0" applyFill="0" applyBorder="0" applyAlignment="0" applyProtection="0"/>
    <xf numFmtId="0" fontId="185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5" fillId="0" borderId="0"/>
    <xf numFmtId="0" fontId="52" fillId="0" borderId="0" applyNumberFormat="0" applyFill="0" applyBorder="0" applyAlignment="0" applyProtection="0">
      <alignment horizontal="center"/>
    </xf>
    <xf numFmtId="0" fontId="161" fillId="0" borderId="0">
      <alignment horizontal="left" vertical="center" wrapText="1"/>
    </xf>
    <xf numFmtId="0" fontId="32" fillId="0" borderId="0"/>
    <xf numFmtId="49" fontId="187" fillId="0" borderId="0" applyFill="0">
      <alignment vertical="center"/>
    </xf>
    <xf numFmtId="200" fontId="166" fillId="0" borderId="3" applyFill="0">
      <alignment vertical="center"/>
    </xf>
    <xf numFmtId="4" fontId="155" fillId="0" borderId="0" applyFill="0" applyBorder="0">
      <alignment vertical="top"/>
    </xf>
    <xf numFmtId="0" fontId="17" fillId="0" borderId="0"/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0" fontId="17" fillId="20" borderId="0">
      <alignment horizontal="center" vertical="center"/>
    </xf>
    <xf numFmtId="4" fontId="155" fillId="0" borderId="0" applyFill="0" applyBorder="0">
      <alignment vertical="top"/>
    </xf>
    <xf numFmtId="178" fontId="188" fillId="128" borderId="0">
      <alignment horizontal="right" vertical="top"/>
    </xf>
    <xf numFmtId="0" fontId="35" fillId="0" borderId="0"/>
    <xf numFmtId="187" fontId="35" fillId="0" borderId="0"/>
    <xf numFmtId="187" fontId="35" fillId="0" borderId="0"/>
    <xf numFmtId="187" fontId="35" fillId="0" borderId="0"/>
    <xf numFmtId="187" fontId="35" fillId="0" borderId="0"/>
    <xf numFmtId="0" fontId="189" fillId="0" borderId="0" applyNumberFormat="0" applyFont="0" applyFill="0" applyBorder="0" applyProtection="0">
      <alignment vertical="top" wrapText="1"/>
    </xf>
    <xf numFmtId="1" fontId="190" fillId="0" borderId="0"/>
    <xf numFmtId="173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0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0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173" fontId="61" fillId="18" borderId="15" applyFont="0" applyAlignment="0" applyProtection="0"/>
    <xf numFmtId="41" fontId="61" fillId="18" borderId="15" applyFont="0" applyAlignment="0" applyProtection="0"/>
    <xf numFmtId="227" fontId="35" fillId="129" borderId="35" applyAlignment="0" applyProtection="0"/>
    <xf numFmtId="0" fontId="105" fillId="93" borderId="35">
      <alignment horizontal="left" vertical="center" wrapText="1"/>
    </xf>
    <xf numFmtId="0" fontId="105" fillId="19" borderId="15">
      <alignment horizontal="left" vertical="center" wrapText="1"/>
    </xf>
    <xf numFmtId="0" fontId="62" fillId="19" borderId="15">
      <alignment horizontal="left" vertical="center" wrapText="1"/>
    </xf>
    <xf numFmtId="187" fontId="62" fillId="19" borderId="15">
      <alignment horizontal="left" vertical="center" wrapText="1"/>
    </xf>
    <xf numFmtId="0" fontId="62" fillId="19" borderId="15">
      <alignment horizontal="left" vertical="center" wrapText="1"/>
    </xf>
    <xf numFmtId="228" fontId="61" fillId="0" borderId="35">
      <alignment horizontal="center" vertical="center" wrapText="1"/>
    </xf>
    <xf numFmtId="188" fontId="63" fillId="0" borderId="15">
      <alignment horizontal="center" vertical="center" wrapText="1"/>
    </xf>
    <xf numFmtId="188" fontId="61" fillId="0" borderId="15">
      <alignment horizontal="center" vertical="center" wrapText="1"/>
    </xf>
    <xf numFmtId="0" fontId="63" fillId="0" borderId="15">
      <alignment horizontal="center" vertical="center" wrapText="1"/>
    </xf>
    <xf numFmtId="188" fontId="63" fillId="0" borderId="15">
      <alignment horizontal="center" vertical="center" wrapText="1"/>
    </xf>
    <xf numFmtId="188" fontId="63" fillId="0" borderId="15">
      <alignment horizontal="center" vertical="center" wrapText="1"/>
    </xf>
    <xf numFmtId="229" fontId="61" fillId="42" borderId="35">
      <alignment horizontal="center" vertical="center" wrapText="1"/>
      <protection locked="0"/>
    </xf>
    <xf numFmtId="189" fontId="63" fillId="18" borderId="15">
      <alignment horizontal="center" vertical="center" wrapText="1"/>
      <protection locked="0"/>
    </xf>
    <xf numFmtId="189" fontId="61" fillId="18" borderId="15">
      <alignment horizontal="center" vertical="center" wrapText="1"/>
      <protection locked="0"/>
    </xf>
    <xf numFmtId="0" fontId="63" fillId="18" borderId="15">
      <alignment horizontal="center" vertical="center" wrapText="1"/>
      <protection locked="0"/>
    </xf>
    <xf numFmtId="189" fontId="63" fillId="18" borderId="15">
      <alignment horizontal="center" vertical="center" wrapText="1"/>
      <protection locked="0"/>
    </xf>
    <xf numFmtId="189" fontId="63" fillId="18" borderId="15">
      <alignment horizontal="center" vertical="center" wrapText="1"/>
      <protection locked="0"/>
    </xf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17" fillId="20" borderId="0"/>
    <xf numFmtId="0" fontId="75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53" fillId="31" borderId="6"/>
    <xf numFmtId="0" fontId="116" fillId="0" borderId="47" applyNumberFormat="0" applyFon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/>
    <xf numFmtId="0" fontId="73" fillId="0" borderId="48"/>
    <xf numFmtId="0" fontId="73" fillId="0" borderId="48"/>
    <xf numFmtId="49" fontId="133" fillId="32" borderId="49">
      <alignment horizontal="left"/>
    </xf>
    <xf numFmtId="0" fontId="17" fillId="0" borderId="0"/>
    <xf numFmtId="226" fontId="64" fillId="102" borderId="50">
      <alignment horizontal="center" vertical="center"/>
    </xf>
    <xf numFmtId="176" fontId="64" fillId="25" borderId="16">
      <alignment horizontal="center" vertical="center"/>
    </xf>
    <xf numFmtId="176" fontId="64" fillId="25" borderId="16">
      <alignment horizontal="center" vertical="center"/>
    </xf>
    <xf numFmtId="0" fontId="64" fillId="25" borderId="16">
      <alignment horizontal="center" vertical="center"/>
    </xf>
    <xf numFmtId="0" fontId="65" fillId="0" borderId="0"/>
    <xf numFmtId="0" fontId="65" fillId="0" borderId="0"/>
    <xf numFmtId="0" fontId="65" fillId="0" borderId="0"/>
    <xf numFmtId="187" fontId="65" fillId="0" borderId="0"/>
    <xf numFmtId="187" fontId="65" fillId="0" borderId="0"/>
    <xf numFmtId="171" fontId="39" fillId="0" borderId="0" applyFont="0" applyFill="0" applyBorder="0" applyAlignment="0" applyProtection="0"/>
    <xf numFmtId="0" fontId="190" fillId="0" borderId="0"/>
    <xf numFmtId="0" fontId="65" fillId="0" borderId="0"/>
    <xf numFmtId="0" fontId="65" fillId="0" borderId="0"/>
    <xf numFmtId="0" fontId="65" fillId="0" borderId="0"/>
    <xf numFmtId="187" fontId="65" fillId="0" borderId="0"/>
    <xf numFmtId="187" fontId="65" fillId="0" borderId="0"/>
    <xf numFmtId="230" fontId="17" fillId="0" borderId="0" applyFont="0" applyFill="0" applyBorder="0" applyAlignment="0" applyProtection="0"/>
    <xf numFmtId="231" fontId="17" fillId="0" borderId="0" applyFont="0" applyFill="0" applyBorder="0" applyAlignment="0" applyProtection="0"/>
    <xf numFmtId="232" fontId="17" fillId="0" borderId="0" applyFont="0" applyFill="0" applyBorder="0" applyAlignment="0" applyProtection="0"/>
    <xf numFmtId="233" fontId="17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9" fillId="12" borderId="0" applyNumberFormat="0" applyBorder="0" applyAlignment="0" applyProtection="0"/>
    <xf numFmtId="234" fontId="120" fillId="0" borderId="8" applyFont="0" applyFill="0" applyBorder="0" applyAlignment="0">
      <alignment horizontal="centerContinuous"/>
    </xf>
    <xf numFmtId="235" fontId="193" fillId="0" borderId="8" applyFont="0" applyFill="0" applyBorder="0" applyAlignment="0">
      <alignment horizontal="centerContinuous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0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0" fontId="17" fillId="0" borderId="0">
      <alignment vertical="center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176" fontId="17" fillId="26" borderId="1" applyNumberFormat="0" applyFill="0" applyBorder="0" applyProtection="0">
      <alignment vertical="center"/>
      <protection locked="0"/>
    </xf>
    <xf numFmtId="236" fontId="89" fillId="0" borderId="0" applyFont="0" applyFill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16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177" fontId="35" fillId="0" borderId="51">
      <protection locked="0"/>
    </xf>
    <xf numFmtId="177" fontId="35" fillId="0" borderId="17">
      <protection locked="0"/>
    </xf>
    <xf numFmtId="177" fontId="35" fillId="0" borderId="17">
      <protection locked="0"/>
    </xf>
    <xf numFmtId="0" fontId="35" fillId="0" borderId="17">
      <protection locked="0"/>
    </xf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66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66" borderId="18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31" borderId="18" applyNumberFormat="0" applyAlignment="0" applyProtection="0"/>
    <xf numFmtId="0" fontId="143" fillId="66" borderId="18"/>
    <xf numFmtId="0" fontId="143" fillId="66" borderId="18"/>
    <xf numFmtId="0" fontId="143" fillId="8" borderId="18" applyNumberFormat="0" applyAlignment="0" applyProtection="0"/>
    <xf numFmtId="0" fontId="143" fillId="8" borderId="18" applyNumberFormat="0" applyAlignment="0" applyProtection="0"/>
    <xf numFmtId="0" fontId="66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66" fillId="8" borderId="18" applyNumberFormat="0" applyAlignment="0" applyProtection="0"/>
    <xf numFmtId="0" fontId="66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43" fillId="8" borderId="18" applyNumberFormat="0" applyAlignment="0" applyProtection="0"/>
    <xf numFmtId="0" fontId="190" fillId="0" borderId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67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163" fillId="66" borderId="19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66" borderId="19"/>
    <xf numFmtId="0" fontId="163" fillId="66" borderId="19"/>
    <xf numFmtId="0" fontId="67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67" fillId="31" borderId="19" applyNumberFormat="0" applyAlignment="0" applyProtection="0"/>
    <xf numFmtId="0" fontId="67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63" fillId="31" borderId="19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113" fillId="66" borderId="18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66" borderId="18"/>
    <xf numFmtId="0" fontId="113" fillId="66" borderId="18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68" fillId="31" borderId="18" applyNumberFormat="0" applyAlignment="0" applyProtection="0"/>
    <xf numFmtId="0" fontId="68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13" fillId="31" borderId="18" applyNumberFormat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/>
    <xf numFmtId="237" fontId="35" fillId="20" borderId="0" applyFont="0" applyFill="0" applyBorder="0" applyAlignment="0" applyProtection="0">
      <alignment horizontal="right"/>
    </xf>
    <xf numFmtId="237" fontId="35" fillId="20" borderId="0" applyFont="0" applyFill="0" applyBorder="0" applyAlignment="0" applyProtection="0">
      <alignment horizontal="right"/>
    </xf>
    <xf numFmtId="168" fontId="14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22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17" fillId="0" borderId="0"/>
    <xf numFmtId="238" fontId="35" fillId="0" borderId="1" applyNumberFormat="0" applyBorder="0" applyAlignment="0">
      <alignment horizontal="centerContinuous" vertical="center" wrapText="1"/>
    </xf>
    <xf numFmtId="238" fontId="35" fillId="0" borderId="1" applyNumberFormat="0" applyBorder="0" applyAlignment="0">
      <alignment horizontal="centerContinuous" vertical="center" wrapText="1"/>
    </xf>
    <xf numFmtId="0" fontId="197" fillId="0" borderId="0" applyBorder="0">
      <alignment horizontal="center" vertical="center" wrapText="1"/>
    </xf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69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69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69" fillId="0" borderId="20" applyNumberFormat="0" applyFill="0" applyAlignment="0" applyProtection="0"/>
    <xf numFmtId="0" fontId="69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98" fillId="0" borderId="20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7" fillId="0" borderId="21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22" applyNumberFormat="0" applyFill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9" fillId="0" borderId="52" applyBorder="0">
      <alignment horizontal="center" vertical="center" wrapText="1"/>
    </xf>
    <xf numFmtId="0" fontId="199" fillId="0" borderId="0">
      <alignment horizontal="center" vertical="center" wrapText="1"/>
    </xf>
    <xf numFmtId="0" fontId="199" fillId="0" borderId="52" applyBorder="0">
      <alignment horizontal="center" vertical="center" wrapText="1"/>
    </xf>
    <xf numFmtId="177" fontId="72" fillId="32" borderId="17"/>
    <xf numFmtId="177" fontId="72" fillId="32" borderId="17"/>
    <xf numFmtId="0" fontId="17" fillId="0" borderId="0"/>
    <xf numFmtId="0" fontId="17" fillId="0" borderId="0"/>
    <xf numFmtId="0" fontId="72" fillId="32" borderId="17"/>
    <xf numFmtId="177" fontId="72" fillId="32" borderId="17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" fontId="200" fillId="35" borderId="1" applyBorder="0">
      <alignment horizontal="right"/>
    </xf>
    <xf numFmtId="4" fontId="200" fillId="35" borderId="1" applyBorder="0">
      <alignment horizontal="right"/>
    </xf>
    <xf numFmtId="0" fontId="17" fillId="0" borderId="0"/>
    <xf numFmtId="49" fontId="201" fillId="0" borderId="0" applyBorder="0">
      <alignment vertical="center"/>
    </xf>
    <xf numFmtId="239" fontId="202" fillId="35" borderId="15" applyFont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7" fillId="0" borderId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0" fontId="191" fillId="0" borderId="23" applyNumberFormat="0" applyFill="0" applyAlignment="0" applyProtection="0"/>
    <xf numFmtId="3" fontId="72" fillId="0" borderId="1" applyBorder="0">
      <alignment vertical="center"/>
    </xf>
    <xf numFmtId="0" fontId="159" fillId="0" borderId="12" applyNumberFormat="0" applyFill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74" fillId="33" borderId="24" applyNumberFormat="0" applyAlignment="0" applyProtection="0"/>
    <xf numFmtId="0" fontId="7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114" fillId="33" borderId="24" applyNumberFormat="0" applyAlignment="0" applyProtection="0"/>
    <xf numFmtId="0" fontId="37" fillId="0" borderId="0">
      <alignment horizontal="center" vertical="top" wrapText="1"/>
    </xf>
    <xf numFmtId="0" fontId="17" fillId="0" borderId="0"/>
    <xf numFmtId="0" fontId="37" fillId="0" borderId="0">
      <alignment horizontal="center" vertical="top" wrapText="1"/>
    </xf>
    <xf numFmtId="0" fontId="203" fillId="0" borderId="0">
      <alignment horizontal="center" vertical="center" wrapText="1"/>
    </xf>
    <xf numFmtId="0" fontId="17" fillId="0" borderId="0"/>
    <xf numFmtId="0" fontId="203" fillId="0" borderId="0">
      <alignment horizontal="centerContinuous" vertical="center"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159" fillId="38" borderId="0" applyFill="0">
      <alignment wrapText="1"/>
    </xf>
    <xf numFmtId="0" fontId="35" fillId="0" borderId="15" applyNumberFormat="0" applyFont="0" applyFill="0" applyAlignment="0" applyProtection="0"/>
    <xf numFmtId="0" fontId="35" fillId="0" borderId="1" applyNumberFormat="0" applyFont="0" applyFill="0" applyAlignment="0" applyProtection="0"/>
    <xf numFmtId="165" fontId="204" fillId="38" borderId="1">
      <alignment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76" fillId="34" borderId="0" applyNumberFormat="0" applyBorder="0" applyAlignment="0" applyProtection="0"/>
    <xf numFmtId="0" fontId="76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158" fillId="34" borderId="0" applyNumberFormat="0" applyBorder="0" applyAlignment="0" applyProtection="0"/>
    <xf numFmtId="0" fontId="35" fillId="0" borderId="0" applyNumberFormat="0" applyFont="0" applyFill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9" fillId="0" borderId="0"/>
    <xf numFmtId="0" fontId="205" fillId="0" borderId="0"/>
    <xf numFmtId="0" fontId="205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1" fillId="0" borderId="0"/>
    <xf numFmtId="0" fontId="17" fillId="0" borderId="0"/>
    <xf numFmtId="0" fontId="35" fillId="0" borderId="0"/>
    <xf numFmtId="0" fontId="17" fillId="0" borderId="0"/>
    <xf numFmtId="0" fontId="17" fillId="0" borderId="0"/>
    <xf numFmtId="0" fontId="61" fillId="0" borderId="0"/>
    <xf numFmtId="0" fontId="205" fillId="0" borderId="0"/>
    <xf numFmtId="0" fontId="205" fillId="0" borderId="0"/>
    <xf numFmtId="0" fontId="61" fillId="0" borderId="0"/>
    <xf numFmtId="0" fontId="35" fillId="0" borderId="0"/>
    <xf numFmtId="0" fontId="35" fillId="0" borderId="0"/>
    <xf numFmtId="0" fontId="61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61" fillId="0" borderId="0"/>
    <xf numFmtId="0" fontId="35" fillId="0" borderId="0"/>
    <xf numFmtId="0" fontId="35" fillId="0" borderId="0"/>
    <xf numFmtId="0" fontId="61" fillId="0" borderId="0"/>
    <xf numFmtId="0" fontId="35" fillId="0" borderId="0"/>
    <xf numFmtId="0" fontId="35" fillId="0" borderId="0"/>
    <xf numFmtId="0" fontId="61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63" fillId="0" borderId="0"/>
    <xf numFmtId="0" fontId="12" fillId="0" borderId="0"/>
    <xf numFmtId="0" fontId="63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14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63" fillId="0" borderId="0"/>
    <xf numFmtId="0" fontId="205" fillId="0" borderId="0"/>
    <xf numFmtId="0" fontId="6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61" fillId="0" borderId="0"/>
    <xf numFmtId="0" fontId="206" fillId="0" borderId="0"/>
    <xf numFmtId="0" fontId="61" fillId="0" borderId="0"/>
    <xf numFmtId="0" fontId="14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20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208" fillId="0" borderId="0"/>
    <xf numFmtId="0" fontId="208" fillId="0" borderId="0"/>
    <xf numFmtId="0" fontId="36" fillId="0" borderId="0"/>
    <xf numFmtId="0" fontId="63" fillId="0" borderId="0"/>
    <xf numFmtId="0" fontId="17" fillId="0" borderId="0"/>
    <xf numFmtId="0" fontId="12" fillId="0" borderId="0"/>
    <xf numFmtId="0" fontId="35" fillId="0" borderId="0"/>
    <xf numFmtId="0" fontId="20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61" fillId="0" borderId="0"/>
    <xf numFmtId="0" fontId="12" fillId="0" borderId="0"/>
    <xf numFmtId="0" fontId="9" fillId="0" borderId="0"/>
    <xf numFmtId="0" fontId="35" fillId="0" borderId="0"/>
    <xf numFmtId="0" fontId="12" fillId="0" borderId="0"/>
    <xf numFmtId="0" fontId="35" fillId="0" borderId="0"/>
    <xf numFmtId="0" fontId="207" fillId="0" borderId="0"/>
    <xf numFmtId="0" fontId="20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61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9" fillId="0" borderId="0"/>
    <xf numFmtId="0" fontId="63" fillId="0" borderId="0"/>
    <xf numFmtId="0" fontId="63" fillId="0" borderId="0"/>
    <xf numFmtId="0" fontId="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5" fillId="0" borderId="0"/>
    <xf numFmtId="0" fontId="61" fillId="0" borderId="0"/>
    <xf numFmtId="0" fontId="9" fillId="0" borderId="0"/>
    <xf numFmtId="0" fontId="61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0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9" fillId="0" borderId="0"/>
    <xf numFmtId="0" fontId="63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05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9" fillId="0" borderId="0"/>
    <xf numFmtId="0" fontId="61" fillId="0" borderId="0"/>
    <xf numFmtId="0" fontId="6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4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5" fillId="0" borderId="0"/>
    <xf numFmtId="0" fontId="35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205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5" fillId="0" borderId="0"/>
    <xf numFmtId="0" fontId="20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9" fontId="200" fillId="0" borderId="0" applyBorder="0">
      <alignment vertical="top"/>
    </xf>
    <xf numFmtId="0" fontId="14" fillId="0" borderId="0"/>
    <xf numFmtId="49" fontId="200" fillId="0" borderId="0" applyBorder="0">
      <alignment vertical="top"/>
    </xf>
    <xf numFmtId="0" fontId="61" fillId="0" borderId="0"/>
    <xf numFmtId="0" fontId="205" fillId="0" borderId="0"/>
    <xf numFmtId="0" fontId="205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17" fillId="0" borderId="0"/>
    <xf numFmtId="0" fontId="35" fillId="0" borderId="0" applyFill="0" applyBorder="0" applyProtection="0"/>
    <xf numFmtId="0" fontId="105" fillId="0" borderId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09" fillId="4" borderId="0" applyNumberFormat="0" applyBorder="0" applyAlignment="0" applyProtection="0"/>
    <xf numFmtId="0" fontId="14" fillId="0" borderId="0" applyFont="0" applyFill="0" applyBorder="0" applyProtection="0">
      <alignment horizontal="center" vertical="center" wrapText="1"/>
    </xf>
    <xf numFmtId="0" fontId="14" fillId="0" borderId="0" applyNumberFormat="0" applyFont="0" applyFill="0" applyBorder="0" applyProtection="0">
      <alignment horizontal="justify" vertical="center" wrapText="1"/>
    </xf>
    <xf numFmtId="0" fontId="17" fillId="0" borderId="0"/>
    <xf numFmtId="0" fontId="35" fillId="130" borderId="0" applyNumberFormat="0" applyFont="0" applyBorder="0" applyAlignment="0">
      <protection locked="0"/>
    </xf>
    <xf numFmtId="175" fontId="78" fillId="35" borderId="11" applyNumberFormat="0" applyBorder="0" applyAlignment="0">
      <alignment vertical="center"/>
      <protection locked="0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0" borderId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17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0" fontId="95" fillId="36" borderId="25" applyNumberFormat="0" applyFont="0" applyAlignment="0" applyProtection="0"/>
    <xf numFmtId="0" fontId="35" fillId="36" borderId="25" applyNumberFormat="0" applyFont="0" applyAlignment="0" applyProtection="0"/>
    <xf numFmtId="0" fontId="35" fillId="36" borderId="25" applyNumberFormat="0" applyFont="0" applyAlignment="0" applyProtection="0"/>
    <xf numFmtId="240" fontId="35" fillId="35" borderId="0" applyFont="0" applyFill="0" applyBorder="0" applyAlignment="0" applyProtection="0">
      <alignment horizontal="right"/>
    </xf>
    <xf numFmtId="240" fontId="35" fillId="35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7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80" fillId="0" borderId="26" applyNumberFormat="0" applyFill="0" applyAlignment="0" applyProtection="0"/>
    <xf numFmtId="0" fontId="80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154" fillId="0" borderId="26" applyNumberFormat="0" applyFill="0" applyAlignment="0" applyProtection="0"/>
    <xf numFmtId="0" fontId="32" fillId="0" borderId="0"/>
    <xf numFmtId="178" fontId="61" fillId="0" borderId="0">
      <alignment vertical="top"/>
    </xf>
    <xf numFmtId="0" fontId="31" fillId="0" borderId="0"/>
    <xf numFmtId="0" fontId="17" fillId="0" borderId="0"/>
    <xf numFmtId="0" fontId="31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213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9" fillId="0" borderId="0"/>
    <xf numFmtId="0" fontId="78" fillId="0" borderId="1">
      <alignment vertical="center" wrapText="1"/>
    </xf>
    <xf numFmtId="0" fontId="35" fillId="0" borderId="0">
      <alignment vertical="justify"/>
    </xf>
    <xf numFmtId="3" fontId="214" fillId="0" borderId="0"/>
    <xf numFmtId="0" fontId="17" fillId="0" borderId="0"/>
    <xf numFmtId="3" fontId="214" fillId="0" borderId="0"/>
    <xf numFmtId="0" fontId="17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49" fontId="159" fillId="0" borderId="0">
      <alignment horizontal="center"/>
    </xf>
    <xf numFmtId="49" fontId="159" fillId="0" borderId="0">
      <alignment horizontal="center"/>
    </xf>
    <xf numFmtId="49" fontId="159" fillId="0" borderId="0">
      <alignment horizontal="center"/>
    </xf>
    <xf numFmtId="49" fontId="159" fillId="0" borderId="0">
      <alignment horizontal="center"/>
    </xf>
    <xf numFmtId="49" fontId="159" fillId="0" borderId="0">
      <alignment horizontal="center"/>
    </xf>
    <xf numFmtId="241" fontId="35" fillId="20" borderId="1" applyFont="0" applyFill="0" applyBorder="0" applyAlignment="0" applyProtection="0"/>
    <xf numFmtId="238" fontId="35" fillId="0" borderId="2" applyFont="0" applyFill="0" applyBorder="0" applyAlignment="0" applyProtection="0">
      <alignment horizontal="center"/>
    </xf>
    <xf numFmtId="238" fontId="35" fillId="0" borderId="2" applyFont="0" applyFill="0" applyBorder="0" applyAlignment="0" applyProtection="0">
      <alignment horizontal="center"/>
    </xf>
    <xf numFmtId="242" fontId="35" fillId="0" borderId="1" applyFont="0" applyFill="0" applyBorder="0" applyAlignment="0" applyProtection="0">
      <alignment wrapText="1"/>
    </xf>
    <xf numFmtId="242" fontId="35" fillId="0" borderId="1" applyFont="0" applyFill="0" applyBorder="0" applyAlignment="0" applyProtection="0">
      <alignment wrapText="1"/>
    </xf>
    <xf numFmtId="38" fontId="35" fillId="0" borderId="0" applyFont="0" applyFill="0" applyBorder="0" applyAlignment="0" applyProtection="0"/>
    <xf numFmtId="3" fontId="82" fillId="0" borderId="6" applyFont="0" applyBorder="0">
      <alignment horizontal="right"/>
      <protection locked="0"/>
    </xf>
    <xf numFmtId="3" fontId="82" fillId="0" borderId="6" applyFont="0" applyBorder="0">
      <alignment horizontal="right"/>
      <protection locked="0"/>
    </xf>
    <xf numFmtId="0" fontId="17" fillId="0" borderId="0"/>
    <xf numFmtId="3" fontId="82" fillId="0" borderId="6" applyFont="0" applyBorder="0">
      <alignment horizontal="right"/>
      <protection locked="0"/>
    </xf>
    <xf numFmtId="3" fontId="82" fillId="0" borderId="6" applyFont="0" applyBorder="0">
      <alignment horizontal="right"/>
      <protection locked="0"/>
    </xf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241" fontId="35" fillId="20" borderId="1" applyFont="0" applyFill="0" applyBorder="0" applyAlignment="0" applyProtection="0"/>
    <xf numFmtId="38" fontId="35" fillId="0" borderId="0" applyFont="0" applyFill="0" applyBorder="0" applyAlignment="0" applyProtection="0"/>
    <xf numFmtId="238" fontId="35" fillId="20" borderId="1" applyFont="0" applyFill="0" applyBorder="0" applyAlignment="0" applyProtection="0"/>
    <xf numFmtId="2" fontId="159" fillId="0" borderId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7" fillId="0" borderId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0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164" fontId="61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43" fontId="207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07" fontId="17" fillId="0" borderId="0" applyFont="0" applyFill="0" applyBorder="0" applyAlignment="0" applyProtection="0"/>
    <xf numFmtId="0" fontId="17" fillId="0" borderId="0"/>
    <xf numFmtId="207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7" fillId="0" borderId="0"/>
    <xf numFmtId="164" fontId="1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7" fillId="0" borderId="0"/>
    <xf numFmtId="164" fontId="105" fillId="0" borderId="0" applyFont="0" applyFill="0" applyBorder="0" applyAlignment="0" applyProtection="0"/>
    <xf numFmtId="164" fontId="36" fillId="0" borderId="0" applyFont="0" applyFill="0" applyBorder="0" applyAlignment="0" applyProtection="0"/>
    <xf numFmtId="186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17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7" fillId="0" borderId="0"/>
    <xf numFmtId="164" fontId="36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7" fillId="0" borderId="0"/>
    <xf numFmtId="164" fontId="36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43" fontId="35" fillId="0" borderId="0" applyFont="0" applyFill="0" applyBorder="0" applyAlignment="0" applyProtection="0"/>
    <xf numFmtId="244" fontId="35" fillId="0" borderId="0" applyFont="0" applyFill="0" applyBorder="0" applyAlignment="0" applyProtection="0"/>
    <xf numFmtId="4" fontId="200" fillId="38" borderId="0" applyFont="0" applyBorder="0">
      <alignment horizontal="right"/>
    </xf>
    <xf numFmtId="4" fontId="200" fillId="38" borderId="0" applyBorder="0">
      <alignment horizontal="right"/>
    </xf>
    <xf numFmtId="4" fontId="200" fillId="38" borderId="0" applyBorder="0">
      <alignment horizontal="right"/>
    </xf>
    <xf numFmtId="4" fontId="200" fillId="38" borderId="0" applyBorder="0">
      <alignment horizontal="right"/>
    </xf>
    <xf numFmtId="4" fontId="200" fillId="38" borderId="53" applyBorder="0">
      <alignment horizontal="right"/>
    </xf>
    <xf numFmtId="0" fontId="17" fillId="0" borderId="0"/>
    <xf numFmtId="4" fontId="200" fillId="20" borderId="53" applyBorder="0">
      <alignment horizontal="right"/>
    </xf>
    <xf numFmtId="4" fontId="200" fillId="131" borderId="53" applyBorder="0">
      <alignment horizontal="right"/>
    </xf>
    <xf numFmtId="4" fontId="200" fillId="131" borderId="53" applyBorder="0">
      <alignment horizontal="right"/>
    </xf>
    <xf numFmtId="4" fontId="200" fillId="131" borderId="54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4" fontId="200" fillId="38" borderId="1" applyFont="0" applyBorder="0">
      <alignment horizontal="right"/>
    </xf>
    <xf numFmtId="4" fontId="200" fillId="38" borderId="1" applyFont="0" applyBorder="0">
      <alignment horizontal="right"/>
    </xf>
    <xf numFmtId="0" fontId="17" fillId="0" borderId="0"/>
    <xf numFmtId="0" fontId="17" fillId="0" borderId="0"/>
    <xf numFmtId="192" fontId="83" fillId="37" borderId="27">
      <alignment vertical="center"/>
    </xf>
    <xf numFmtId="192" fontId="83" fillId="37" borderId="27">
      <alignment vertical="center"/>
    </xf>
    <xf numFmtId="0" fontId="83" fillId="37" borderId="27">
      <alignment vertical="center"/>
    </xf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245" fontId="14" fillId="0" borderId="1" applyFont="0" applyFill="0" applyBorder="0" applyProtection="0">
      <alignment horizontal="center" vertical="center"/>
    </xf>
    <xf numFmtId="3" fontId="17" fillId="35" borderId="1" applyFill="0" applyProtection="0">
      <alignment horizontal="center" vertical="center" wrapText="1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193" fontId="33" fillId="0" borderId="0">
      <protection locked="0"/>
    </xf>
    <xf numFmtId="193" fontId="92" fillId="0" borderId="0">
      <protection locked="0"/>
    </xf>
    <xf numFmtId="193" fontId="33" fillId="0" borderId="0">
      <protection locked="0"/>
    </xf>
    <xf numFmtId="193" fontId="91" fillId="0" borderId="0">
      <protection locked="0"/>
    </xf>
    <xf numFmtId="193" fontId="91" fillId="0" borderId="0">
      <protection locked="0"/>
    </xf>
    <xf numFmtId="0" fontId="35" fillId="0" borderId="1" applyBorder="0">
      <alignment horizontal="center" vertical="center" wrapText="1"/>
    </xf>
    <xf numFmtId="0" fontId="14" fillId="0" borderId="0"/>
    <xf numFmtId="187" fontId="85" fillId="0" borderId="0"/>
    <xf numFmtId="187" fontId="85" fillId="0" borderId="0"/>
    <xf numFmtId="187" fontId="85" fillId="0" borderId="0"/>
    <xf numFmtId="0" fontId="85" fillId="0" borderId="0"/>
    <xf numFmtId="0" fontId="85" fillId="0" borderId="0"/>
    <xf numFmtId="187" fontId="85" fillId="0" borderId="0"/>
    <xf numFmtId="187" fontId="85" fillId="0" borderId="0"/>
    <xf numFmtId="187" fontId="85" fillId="0" borderId="0"/>
    <xf numFmtId="187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87" fontId="85" fillId="0" borderId="0"/>
    <xf numFmtId="187" fontId="85" fillId="0" borderId="0"/>
    <xf numFmtId="0" fontId="8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187" fontId="35" fillId="0" borderId="0"/>
    <xf numFmtId="187" fontId="35" fillId="0" borderId="0"/>
    <xf numFmtId="187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7" fillId="0" borderId="0"/>
    <xf numFmtId="0" fontId="1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8" fontId="216" fillId="0" borderId="0">
      <protection locked="0"/>
    </xf>
    <xf numFmtId="168" fontId="216" fillId="0" borderId="0">
      <protection locked="0"/>
    </xf>
    <xf numFmtId="193" fontId="216" fillId="0" borderId="0">
      <protection locked="0"/>
    </xf>
    <xf numFmtId="193" fontId="216" fillId="0" borderId="0">
      <protection locked="0"/>
    </xf>
    <xf numFmtId="193" fontId="216" fillId="0" borderId="0">
      <protection locked="0"/>
    </xf>
    <xf numFmtId="193" fontId="216" fillId="0" borderId="0">
      <protection locked="0"/>
    </xf>
    <xf numFmtId="0" fontId="216" fillId="0" borderId="12">
      <protection locked="0"/>
    </xf>
    <xf numFmtId="193" fontId="218" fillId="0" borderId="0">
      <protection locked="0"/>
    </xf>
    <xf numFmtId="193" fontId="218" fillId="0" borderId="0">
      <protection locked="0"/>
    </xf>
    <xf numFmtId="193" fontId="216" fillId="0" borderId="12">
      <protection locked="0"/>
    </xf>
    <xf numFmtId="0" fontId="120" fillId="0" borderId="0" applyNumberFormat="0" applyFill="0" applyBorder="0" applyAlignment="0" applyProtection="0"/>
    <xf numFmtId="193" fontId="216" fillId="0" borderId="0">
      <protection locked="0"/>
    </xf>
    <xf numFmtId="193" fontId="216" fillId="0" borderId="0">
      <protection locked="0"/>
    </xf>
    <xf numFmtId="193" fontId="219" fillId="0" borderId="0">
      <protection locked="0"/>
    </xf>
    <xf numFmtId="193" fontId="216" fillId="0" borderId="0">
      <protection locked="0"/>
    </xf>
    <xf numFmtId="193" fontId="216" fillId="0" borderId="0">
      <protection locked="0"/>
    </xf>
    <xf numFmtId="193" fontId="216" fillId="0" borderId="0">
      <protection locked="0"/>
    </xf>
    <xf numFmtId="193" fontId="219" fillId="0" borderId="0"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222" fillId="18" borderId="15">
      <alignment horizontal="center" vertical="center" wrapText="1"/>
      <protection locked="0"/>
    </xf>
    <xf numFmtId="0" fontId="89" fillId="0" borderId="0"/>
    <xf numFmtId="0" fontId="220" fillId="0" borderId="0"/>
    <xf numFmtId="0" fontId="17" fillId="0" borderId="9" applyNumberFormat="0" applyFont="0" applyFill="0" applyBorder="0" applyAlignment="0" applyProtection="0"/>
    <xf numFmtId="0" fontId="120" fillId="0" borderId="0" applyNumberFormat="0" applyFill="0" applyBorder="0" applyAlignment="0" applyProtection="0"/>
    <xf numFmtId="0" fontId="217" fillId="81" borderId="0">
      <alignment horizontal="center" vertical="top"/>
    </xf>
    <xf numFmtId="0" fontId="176" fillId="81" borderId="0">
      <alignment horizontal="center" vertical="top"/>
    </xf>
    <xf numFmtId="0" fontId="217" fillId="81" borderId="0">
      <alignment horizontal="right" vertical="top"/>
    </xf>
    <xf numFmtId="0" fontId="217" fillId="133" borderId="0">
      <alignment horizontal="left" vertical="top"/>
    </xf>
    <xf numFmtId="0" fontId="217" fillId="133" borderId="0">
      <alignment horizontal="center" vertical="top"/>
    </xf>
    <xf numFmtId="0" fontId="217" fillId="133" borderId="0">
      <alignment horizontal="right" vertical="top"/>
    </xf>
    <xf numFmtId="0" fontId="225" fillId="81" borderId="0">
      <alignment horizontal="center" vertical="top"/>
    </xf>
    <xf numFmtId="0" fontId="117" fillId="81" borderId="0">
      <alignment horizontal="center" vertical="top"/>
    </xf>
    <xf numFmtId="0" fontId="221" fillId="81" borderId="0">
      <alignment horizontal="center" vertical="top"/>
    </xf>
    <xf numFmtId="0" fontId="221" fillId="81" borderId="0">
      <alignment horizontal="left" vertical="top"/>
    </xf>
    <xf numFmtId="0" fontId="217" fillId="81" borderId="0">
      <alignment horizontal="center" vertical="center"/>
    </xf>
    <xf numFmtId="0" fontId="224" fillId="81" borderId="0">
      <alignment horizontal="center" vertical="center"/>
    </xf>
    <xf numFmtId="0" fontId="217" fillId="81" borderId="0">
      <alignment horizontal="center" vertical="top"/>
    </xf>
    <xf numFmtId="0" fontId="217" fillId="133" borderId="0">
      <alignment horizontal="right" vertical="top"/>
    </xf>
    <xf numFmtId="0" fontId="217" fillId="133" borderId="0">
      <alignment horizontal="right" vertical="top"/>
    </xf>
    <xf numFmtId="0" fontId="217" fillId="81" borderId="0">
      <alignment horizontal="left" vertical="top"/>
    </xf>
    <xf numFmtId="0" fontId="217" fillId="81" borderId="0">
      <alignment horizontal="left" vertical="top"/>
    </xf>
    <xf numFmtId="176" fontId="17" fillId="0" borderId="1" applyNumberFormat="0" applyFill="0" applyBorder="0" applyProtection="0">
      <alignment vertical="center"/>
      <protection locked="0"/>
    </xf>
    <xf numFmtId="0" fontId="159" fillId="0" borderId="0" applyFill="0">
      <alignment wrapText="1"/>
    </xf>
    <xf numFmtId="0" fontId="8" fillId="0" borderId="0"/>
    <xf numFmtId="0" fontId="17" fillId="0" borderId="0"/>
    <xf numFmtId="0" fontId="8" fillId="0" borderId="0"/>
    <xf numFmtId="0" fontId="226" fillId="0" borderId="0"/>
    <xf numFmtId="0" fontId="35" fillId="0" borderId="0"/>
    <xf numFmtId="0" fontId="105" fillId="0" borderId="0"/>
    <xf numFmtId="0" fontId="35" fillId="0" borderId="0"/>
    <xf numFmtId="0" fontId="61" fillId="0" borderId="0"/>
    <xf numFmtId="0" fontId="8" fillId="0" borderId="0"/>
    <xf numFmtId="0" fontId="61" fillId="0" borderId="0"/>
    <xf numFmtId="0" fontId="205" fillId="0" borderId="0"/>
    <xf numFmtId="0" fontId="63" fillId="0" borderId="0"/>
    <xf numFmtId="0" fontId="8" fillId="0" borderId="0"/>
    <xf numFmtId="0" fontId="35" fillId="0" borderId="0"/>
    <xf numFmtId="175" fontId="223" fillId="35" borderId="11" applyNumberFormat="0" applyBorder="0" applyAlignment="0">
      <alignment vertical="center"/>
      <protection locked="0"/>
    </xf>
    <xf numFmtId="0" fontId="226" fillId="0" borderId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6" fillId="0" borderId="0" applyBorder="0" applyProtection="0"/>
    <xf numFmtId="0" fontId="88" fillId="0" borderId="0"/>
    <xf numFmtId="0" fontId="35" fillId="0" borderId="0"/>
    <xf numFmtId="173" fontId="17" fillId="0" borderId="0" applyFont="0" applyFill="0" applyBorder="0" applyAlignment="0" applyProtection="0"/>
    <xf numFmtId="207" fontId="17" fillId="0" borderId="0" applyFont="0" applyFill="0" applyBorder="0" applyAlignment="0" applyProtection="0"/>
    <xf numFmtId="246" fontId="205" fillId="0" borderId="0" applyFont="0" applyFill="0" applyBorder="0" applyAlignment="0" applyProtection="0"/>
    <xf numFmtId="207" fontId="17" fillId="0" borderId="0" applyFont="0" applyFill="0" applyBorder="0" applyAlignment="0" applyProtection="0"/>
    <xf numFmtId="193" fontId="216" fillId="0" borderId="0">
      <protection locked="0"/>
    </xf>
    <xf numFmtId="0" fontId="215" fillId="0" borderId="0"/>
    <xf numFmtId="0" fontId="215" fillId="0" borderId="0"/>
    <xf numFmtId="0" fontId="215" fillId="0" borderId="0"/>
    <xf numFmtId="0" fontId="7" fillId="0" borderId="0"/>
    <xf numFmtId="0" fontId="6" fillId="0" borderId="0"/>
    <xf numFmtId="0" fontId="32" fillId="0" borderId="0"/>
    <xf numFmtId="214" fontId="32" fillId="0" borderId="0"/>
    <xf numFmtId="0" fontId="31" fillId="0" borderId="0"/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38" fontId="61" fillId="0" borderId="0">
      <alignment vertical="top"/>
    </xf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1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5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49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3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57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61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2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46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0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4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58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7" fillId="162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3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47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1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5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59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28" fillId="163" borderId="0" applyNumberFormat="0" applyBorder="0" applyAlignment="0" applyProtection="0"/>
    <xf numFmtId="0" fontId="205" fillId="0" borderId="18" applyNumberFormat="0" applyAlignment="0">
      <protection locked="0"/>
    </xf>
    <xf numFmtId="245" fontId="200" fillId="35" borderId="0">
      <protection locked="0"/>
    </xf>
    <xf numFmtId="0" fontId="229" fillId="0" borderId="0" applyFill="0" applyBorder="0" applyProtection="0">
      <alignment vertical="center"/>
    </xf>
    <xf numFmtId="165" fontId="200" fillId="35" borderId="0">
      <protection locked="0"/>
    </xf>
    <xf numFmtId="249" fontId="200" fillId="35" borderId="0"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205" fillId="31" borderId="18" applyNumberFormat="0" applyAlignment="0"/>
    <xf numFmtId="0" fontId="40" fillId="0" borderId="0" applyNumberFormat="0" applyFill="0" applyBorder="0" applyAlignment="0" applyProtection="0">
      <alignment vertical="top"/>
      <protection locked="0"/>
    </xf>
    <xf numFmtId="0" fontId="229" fillId="0" borderId="0" applyFill="0" applyBorder="0" applyProtection="0">
      <alignment vertical="center"/>
    </xf>
    <xf numFmtId="0" fontId="229" fillId="0" borderId="0" applyFill="0" applyBorder="0" applyProtection="0">
      <alignment vertical="center"/>
    </xf>
    <xf numFmtId="49" fontId="230" fillId="123" borderId="65" applyNumberFormat="0">
      <alignment horizontal="center" vertical="center"/>
    </xf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0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4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48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2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56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28" fillId="160" borderId="0" applyNumberFormat="0" applyBorder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1" fillId="137" borderId="60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2" fillId="137" borderId="59" applyNumberFormat="0" applyAlignment="0" applyProtection="0"/>
    <xf numFmtId="0" fontId="233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>
      <alignment vertical="top"/>
      <protection locked="0"/>
    </xf>
    <xf numFmtId="0" fontId="235" fillId="0" borderId="0" applyNumberFormat="0" applyFill="0" applyBorder="0" applyAlignment="0" applyProtection="0">
      <alignment vertical="top"/>
      <protection locked="0"/>
    </xf>
    <xf numFmtId="0" fontId="234" fillId="0" borderId="0" applyNumberFormat="0" applyFill="0" applyBorder="0" applyAlignment="0" applyProtection="0">
      <alignment vertical="top"/>
      <protection locked="0"/>
    </xf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250" fontId="236" fillId="0" borderId="0" applyFont="0" applyFill="0" applyBorder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7" fillId="0" borderId="56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8" fillId="0" borderId="57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58" applyNumberFormat="0" applyFill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0" fillId="0" borderId="64" applyNumberFormat="0" applyFill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1" fillId="138" borderId="62" applyNumberFormat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0" fontId="242" fillId="136" borderId="0" applyNumberFormat="0" applyBorder="0" applyAlignment="0" applyProtection="0"/>
    <xf numFmtId="49" fontId="200" fillId="0" borderId="0" applyBorder="0">
      <alignment vertical="top"/>
    </xf>
    <xf numFmtId="0" fontId="36" fillId="0" borderId="0"/>
    <xf numFmtId="0" fontId="5" fillId="0" borderId="0"/>
    <xf numFmtId="0" fontId="35" fillId="0" borderId="0"/>
    <xf numFmtId="0" fontId="243" fillId="113" borderId="0" applyNumberFormat="0" applyBorder="0" applyAlignment="0">
      <alignment horizontal="left" vertical="center"/>
    </xf>
    <xf numFmtId="49" fontId="243" fillId="0" borderId="0" applyBorder="0">
      <alignment vertical="top"/>
    </xf>
    <xf numFmtId="49" fontId="200" fillId="0" borderId="0" applyBorder="0">
      <alignment vertical="top"/>
    </xf>
    <xf numFmtId="49" fontId="200" fillId="0" borderId="0" applyBorder="0">
      <alignment vertical="top"/>
    </xf>
    <xf numFmtId="49" fontId="243" fillId="0" borderId="0" applyBorder="0">
      <alignment vertical="top"/>
    </xf>
    <xf numFmtId="49" fontId="200" fillId="113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49" fontId="236" fillId="0" borderId="0" applyBorder="0">
      <alignment vertical="top"/>
    </xf>
    <xf numFmtId="0" fontId="244" fillId="0" borderId="0"/>
    <xf numFmtId="49" fontId="243" fillId="0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49" fontId="236" fillId="81" borderId="0" applyBorder="0">
      <alignment vertical="top"/>
    </xf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5" fillId="135" borderId="0" applyNumberFormat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36" fillId="139" borderId="63" applyNumberFormat="0" applyFont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7" fillId="0" borderId="61" applyNumberFormat="0" applyFill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207" fontId="236" fillId="0" borderId="0" applyFont="0" applyFill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249" fillId="134" borderId="0" applyNumberFormat="0" applyBorder="0" applyAlignment="0" applyProtection="0"/>
    <xf numFmtId="0" fontId="4" fillId="0" borderId="0"/>
    <xf numFmtId="0" fontId="3" fillId="0" borderId="0"/>
    <xf numFmtId="0" fontId="1" fillId="0" borderId="0"/>
  </cellStyleXfs>
  <cellXfs count="448">
    <xf numFmtId="0" fontId="0" fillId="0" borderId="0" xfId="0"/>
    <xf numFmtId="49" fontId="18" fillId="0" borderId="1" xfId="3" applyNumberFormat="1" applyFont="1" applyFill="1" applyBorder="1" applyAlignment="1">
      <alignment horizontal="center" vertical="center"/>
    </xf>
    <xf numFmtId="164" fontId="18" fillId="0" borderId="1" xfId="1" applyFont="1" applyFill="1" applyBorder="1" applyAlignment="1">
      <alignment horizontal="center" vertical="center"/>
    </xf>
    <xf numFmtId="4" fontId="18" fillId="0" borderId="1" xfId="3" applyNumberFormat="1" applyFont="1" applyFill="1" applyBorder="1" applyAlignment="1">
      <alignment horizontal="center" vertical="center"/>
    </xf>
    <xf numFmtId="10" fontId="18" fillId="0" borderId="1" xfId="2" applyNumberFormat="1" applyFont="1" applyFill="1" applyBorder="1" applyAlignment="1">
      <alignment horizontal="center" vertical="center"/>
    </xf>
    <xf numFmtId="49" fontId="18" fillId="0" borderId="0" xfId="3" applyNumberFormat="1" applyFont="1" applyFill="1"/>
    <xf numFmtId="0" fontId="18" fillId="0" borderId="0" xfId="3" applyFont="1" applyFill="1" applyAlignment="1">
      <alignment wrapText="1"/>
    </xf>
    <xf numFmtId="0" fontId="18" fillId="0" borderId="0" xfId="3" applyFont="1" applyFill="1"/>
    <xf numFmtId="0" fontId="18" fillId="0" borderId="0" xfId="3" applyFont="1" applyFill="1" applyAlignment="1">
      <alignment horizontal="left" vertical="center"/>
    </xf>
    <xf numFmtId="49" fontId="23" fillId="0" borderId="0" xfId="3" applyNumberFormat="1" applyFont="1" applyFill="1"/>
    <xf numFmtId="0" fontId="23" fillId="0" borderId="0" xfId="3" applyFont="1" applyFill="1" applyAlignment="1">
      <alignment wrapText="1"/>
    </xf>
    <xf numFmtId="0" fontId="23" fillId="0" borderId="0" xfId="3" applyFont="1" applyFill="1"/>
    <xf numFmtId="0" fontId="23" fillId="0" borderId="0" xfId="3" applyFont="1" applyFill="1" applyAlignment="1">
      <alignment horizontal="left" vertical="center"/>
    </xf>
    <xf numFmtId="164" fontId="18" fillId="0" borderId="0" xfId="3" applyNumberFormat="1" applyFont="1" applyFill="1"/>
    <xf numFmtId="0" fontId="15" fillId="0" borderId="0" xfId="3" applyFont="1" applyFill="1" applyAlignment="1">
      <alignment wrapText="1"/>
    </xf>
    <xf numFmtId="0" fontId="15" fillId="0" borderId="0" xfId="3" applyFont="1" applyFill="1"/>
    <xf numFmtId="0" fontId="15" fillId="0" borderId="1" xfId="3" applyFont="1" applyFill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left" vertical="center" wrapText="1"/>
    </xf>
    <xf numFmtId="0" fontId="18" fillId="0" borderId="2" xfId="3" applyFont="1" applyFill="1" applyBorder="1" applyAlignment="1">
      <alignment horizontal="center" vertical="center"/>
    </xf>
    <xf numFmtId="164" fontId="18" fillId="0" borderId="3" xfId="1" applyFont="1" applyFill="1" applyBorder="1" applyAlignment="1">
      <alignment horizontal="center" vertical="center"/>
    </xf>
    <xf numFmtId="164" fontId="18" fillId="0" borderId="2" xfId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left" vertical="center" wrapText="1"/>
    </xf>
    <xf numFmtId="164" fontId="18" fillId="0" borderId="3" xfId="1" applyFont="1" applyFill="1" applyBorder="1" applyAlignment="1">
      <alignment horizontal="center" vertical="center" wrapText="1"/>
    </xf>
    <xf numFmtId="164" fontId="18" fillId="0" borderId="4" xfId="1" applyFont="1" applyFill="1" applyBorder="1" applyAlignment="1">
      <alignment horizontal="center" vertical="center"/>
    </xf>
    <xf numFmtId="0" fontId="15" fillId="0" borderId="5" xfId="3" applyFont="1" applyFill="1" applyBorder="1" applyAlignment="1">
      <alignment horizontal="left" vertical="center" wrapText="1"/>
    </xf>
    <xf numFmtId="0" fontId="18" fillId="0" borderId="8" xfId="3" applyFont="1" applyFill="1" applyBorder="1" applyAlignment="1">
      <alignment horizontal="center" vertical="center"/>
    </xf>
    <xf numFmtId="164" fontId="18" fillId="0" borderId="5" xfId="1" applyFont="1" applyFill="1" applyBorder="1" applyAlignment="1">
      <alignment horizontal="center" vertical="center"/>
    </xf>
    <xf numFmtId="164" fontId="18" fillId="0" borderId="8" xfId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justify" vertical="center" wrapText="1"/>
    </xf>
    <xf numFmtId="10" fontId="18" fillId="0" borderId="1" xfId="1" applyNumberFormat="1" applyFont="1" applyFill="1" applyBorder="1" applyAlignment="1">
      <alignment horizontal="center" vertical="center"/>
    </xf>
    <xf numFmtId="10" fontId="18" fillId="0" borderId="2" xfId="2" applyNumberFormat="1" applyFont="1" applyFill="1" applyBorder="1" applyAlignment="1">
      <alignment horizontal="center" vertical="center"/>
    </xf>
    <xf numFmtId="10" fontId="18" fillId="0" borderId="3" xfId="2" applyNumberFormat="1" applyFont="1" applyFill="1" applyBorder="1" applyAlignment="1">
      <alignment horizontal="center" vertical="center"/>
    </xf>
    <xf numFmtId="10" fontId="18" fillId="0" borderId="2" xfId="1" applyNumberFormat="1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center" vertical="center"/>
    </xf>
    <xf numFmtId="164" fontId="18" fillId="0" borderId="7" xfId="1" applyFont="1" applyFill="1" applyBorder="1" applyAlignment="1">
      <alignment horizontal="center" vertical="center"/>
    </xf>
    <xf numFmtId="10" fontId="18" fillId="0" borderId="7" xfId="1" applyNumberFormat="1" applyFont="1" applyFill="1" applyBorder="1" applyAlignment="1">
      <alignment horizontal="center" vertical="center"/>
    </xf>
    <xf numFmtId="10" fontId="18" fillId="0" borderId="9" xfId="2" applyNumberFormat="1" applyFont="1" applyFill="1" applyBorder="1" applyAlignment="1">
      <alignment horizontal="center" vertical="center"/>
    </xf>
    <xf numFmtId="10" fontId="18" fillId="0" borderId="9" xfId="1" applyNumberFormat="1" applyFont="1" applyFill="1" applyBorder="1" applyAlignment="1">
      <alignment horizontal="center" vertical="center"/>
    </xf>
    <xf numFmtId="49" fontId="13" fillId="0" borderId="0" xfId="13" applyNumberFormat="1" applyFont="1" applyAlignment="1">
      <alignment vertical="center"/>
    </xf>
    <xf numFmtId="0" fontId="13" fillId="0" borderId="0" xfId="13" applyFont="1" applyAlignment="1">
      <alignment vertical="center"/>
    </xf>
    <xf numFmtId="2" fontId="13" fillId="0" borderId="0" xfId="13" applyNumberFormat="1" applyFont="1" applyAlignment="1">
      <alignment vertical="center"/>
    </xf>
    <xf numFmtId="0" fontId="13" fillId="0" borderId="0" xfId="13" applyFont="1"/>
    <xf numFmtId="49" fontId="16" fillId="0" borderId="0" xfId="13" applyNumberFormat="1" applyFont="1" applyBorder="1" applyAlignment="1">
      <alignment horizontal="center" vertical="center"/>
    </xf>
    <xf numFmtId="0" fontId="30" fillId="0" borderId="0" xfId="13" applyFont="1" applyBorder="1" applyAlignment="1">
      <alignment vertical="center"/>
    </xf>
    <xf numFmtId="2" fontId="16" fillId="0" borderId="0" xfId="13" applyNumberFormat="1" applyFont="1" applyBorder="1" applyAlignment="1">
      <alignment horizontal="center" vertical="center"/>
    </xf>
    <xf numFmtId="0" fontId="16" fillId="0" borderId="0" xfId="13" applyFont="1" applyBorder="1" applyAlignment="1">
      <alignment horizontal="center" vertical="center"/>
    </xf>
    <xf numFmtId="167" fontId="16" fillId="0" borderId="0" xfId="13" applyNumberFormat="1" applyFont="1" applyBorder="1" applyAlignment="1">
      <alignment horizontal="center" vertical="center"/>
    </xf>
    <xf numFmtId="0" fontId="13" fillId="0" borderId="0" xfId="13" applyFont="1" applyBorder="1"/>
    <xf numFmtId="0" fontId="16" fillId="0" borderId="1" xfId="13" applyFont="1" applyBorder="1" applyAlignment="1">
      <alignment horizontal="center" vertical="center"/>
    </xf>
    <xf numFmtId="49" fontId="16" fillId="0" borderId="1" xfId="13" applyNumberFormat="1" applyFont="1" applyBorder="1" applyAlignment="1">
      <alignment horizontal="center" vertical="center"/>
    </xf>
    <xf numFmtId="2" fontId="16" fillId="0" borderId="1" xfId="13" applyNumberFormat="1" applyFont="1" applyBorder="1" applyAlignment="1">
      <alignment horizontal="center" vertical="center"/>
    </xf>
    <xf numFmtId="49" fontId="16" fillId="0" borderId="1" xfId="13" applyNumberFormat="1" applyFont="1" applyBorder="1" applyAlignment="1">
      <alignment horizontal="left" vertical="center"/>
    </xf>
    <xf numFmtId="49" fontId="16" fillId="0" borderId="1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vertical="center" wrapText="1"/>
    </xf>
    <xf numFmtId="164" fontId="16" fillId="0" borderId="1" xfId="14" applyFont="1" applyBorder="1" applyAlignment="1">
      <alignment vertical="center" wrapText="1"/>
    </xf>
    <xf numFmtId="164" fontId="16" fillId="0" borderId="1" xfId="14" applyFont="1" applyBorder="1" applyAlignment="1">
      <alignment horizontal="center" vertical="center"/>
    </xf>
    <xf numFmtId="49" fontId="13" fillId="0" borderId="1" xfId="13" applyNumberFormat="1" applyFont="1" applyBorder="1" applyAlignment="1">
      <alignment horizontal="center" vertical="center" wrapText="1"/>
    </xf>
    <xf numFmtId="0" fontId="13" fillId="0" borderId="1" xfId="13" applyFont="1" applyBorder="1" applyAlignment="1">
      <alignment vertical="center" wrapText="1"/>
    </xf>
    <xf numFmtId="164" fontId="13" fillId="0" borderId="1" xfId="14" applyFont="1" applyBorder="1" applyAlignment="1">
      <alignment vertical="center" wrapText="1"/>
    </xf>
    <xf numFmtId="164" fontId="13" fillId="0" borderId="1" xfId="14" applyFont="1" applyBorder="1" applyAlignment="1">
      <alignment horizontal="center" vertical="center"/>
    </xf>
    <xf numFmtId="164" fontId="13" fillId="0" borderId="1" xfId="14" applyFont="1" applyFill="1" applyBorder="1" applyAlignment="1">
      <alignment horizontal="center" vertical="center"/>
    </xf>
    <xf numFmtId="164" fontId="13" fillId="0" borderId="0" xfId="13" applyNumberFormat="1" applyFont="1"/>
    <xf numFmtId="2" fontId="13" fillId="0" borderId="1" xfId="13" applyNumberFormat="1" applyFont="1" applyBorder="1" applyAlignment="1">
      <alignment vertical="center" wrapText="1"/>
    </xf>
    <xf numFmtId="164" fontId="16" fillId="0" borderId="1" xfId="13" applyNumberFormat="1" applyFont="1" applyBorder="1" applyAlignment="1">
      <alignment vertical="center"/>
    </xf>
    <xf numFmtId="164" fontId="13" fillId="0" borderId="1" xfId="13" applyNumberFormat="1" applyFont="1" applyBorder="1" applyAlignment="1">
      <alignment vertical="center"/>
    </xf>
    <xf numFmtId="49" fontId="16" fillId="0" borderId="1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43" fontId="18" fillId="0" borderId="0" xfId="3" applyNumberFormat="1" applyFont="1" applyFill="1"/>
    <xf numFmtId="49" fontId="18" fillId="0" borderId="1" xfId="3" applyNumberFormat="1" applyFont="1" applyFill="1" applyBorder="1"/>
    <xf numFmtId="0" fontId="18" fillId="0" borderId="1" xfId="3" applyFont="1" applyFill="1" applyBorder="1" applyAlignment="1">
      <alignment wrapText="1"/>
    </xf>
    <xf numFmtId="0" fontId="18" fillId="0" borderId="1" xfId="3" applyFont="1" applyFill="1" applyBorder="1"/>
    <xf numFmtId="0" fontId="15" fillId="0" borderId="0" xfId="3" applyFont="1" applyFill="1" applyAlignment="1">
      <alignment horizontal="center" vertical="center"/>
    </xf>
    <xf numFmtId="49" fontId="15" fillId="0" borderId="2" xfId="3" applyNumberFormat="1" applyFont="1" applyFill="1" applyBorder="1" applyAlignment="1">
      <alignment horizontal="center" vertical="center"/>
    </xf>
    <xf numFmtId="43" fontId="13" fillId="0" borderId="0" xfId="13" applyNumberFormat="1" applyFont="1" applyAlignment="1">
      <alignment vertical="center"/>
    </xf>
    <xf numFmtId="4" fontId="18" fillId="0" borderId="0" xfId="3" applyNumberFormat="1" applyFont="1" applyFill="1"/>
    <xf numFmtId="49" fontId="15" fillId="0" borderId="7" xfId="3" applyNumberFormat="1" applyFont="1" applyFill="1" applyBorder="1" applyAlignment="1">
      <alignment horizontal="center" vertical="center"/>
    </xf>
    <xf numFmtId="49" fontId="15" fillId="0" borderId="5" xfId="3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247" fontId="18" fillId="0" borderId="0" xfId="3" applyNumberFormat="1" applyFont="1" applyFill="1" applyAlignment="1">
      <alignment horizontal="center"/>
    </xf>
    <xf numFmtId="4" fontId="18" fillId="0" borderId="0" xfId="3" applyNumberFormat="1" applyFont="1" applyFill="1" applyAlignment="1">
      <alignment horizontal="right"/>
    </xf>
    <xf numFmtId="43" fontId="13" fillId="0" borderId="0" xfId="13" applyNumberFormat="1" applyFont="1"/>
    <xf numFmtId="4" fontId="18" fillId="0" borderId="0" xfId="3" applyNumberFormat="1" applyFont="1" applyFill="1" applyAlignment="1">
      <alignment horizontal="left" wrapText="1"/>
    </xf>
    <xf numFmtId="49" fontId="18" fillId="0" borderId="0" xfId="3" applyNumberFormat="1" applyFont="1" applyFill="1" applyBorder="1"/>
    <xf numFmtId="0" fontId="18" fillId="0" borderId="0" xfId="3" applyFont="1" applyFill="1" applyBorder="1" applyAlignment="1">
      <alignment wrapText="1"/>
    </xf>
    <xf numFmtId="0" fontId="18" fillId="0" borderId="0" xfId="3" applyFont="1" applyFill="1" applyBorder="1"/>
    <xf numFmtId="4" fontId="18" fillId="0" borderId="0" xfId="3" applyNumberFormat="1" applyFont="1" applyFill="1" applyAlignment="1">
      <alignment horizontal="center"/>
    </xf>
    <xf numFmtId="49" fontId="15" fillId="0" borderId="1" xfId="3" applyNumberFormat="1" applyFont="1" applyFill="1" applyBorder="1"/>
    <xf numFmtId="0" fontId="15" fillId="0" borderId="1" xfId="3" applyFont="1" applyFill="1" applyBorder="1" applyAlignment="1">
      <alignment wrapText="1"/>
    </xf>
    <xf numFmtId="0" fontId="15" fillId="0" borderId="1" xfId="3" applyFont="1" applyFill="1" applyBorder="1"/>
    <xf numFmtId="43" fontId="15" fillId="0" borderId="1" xfId="3" applyNumberFormat="1" applyFont="1" applyFill="1" applyBorder="1"/>
    <xf numFmtId="0" fontId="15" fillId="0" borderId="7" xfId="3" applyFont="1" applyFill="1" applyBorder="1" applyAlignment="1">
      <alignment horizontal="center" vertical="center" wrapText="1"/>
    </xf>
    <xf numFmtId="4" fontId="18" fillId="0" borderId="1" xfId="3" applyNumberFormat="1" applyFont="1" applyFill="1" applyBorder="1"/>
    <xf numFmtId="4" fontId="18" fillId="0" borderId="0" xfId="3" applyNumberFormat="1" applyFont="1" applyFill="1" applyBorder="1"/>
    <xf numFmtId="4" fontId="13" fillId="0" borderId="0" xfId="13" applyNumberFormat="1" applyFont="1" applyAlignment="1">
      <alignment horizontal="center" vertical="center"/>
    </xf>
    <xf numFmtId="4" fontId="30" fillId="0" borderId="0" xfId="13" applyNumberFormat="1" applyFont="1" applyBorder="1" applyAlignment="1">
      <alignment horizontal="center" vertical="center"/>
    </xf>
    <xf numFmtId="4" fontId="16" fillId="0" borderId="1" xfId="13" applyNumberFormat="1" applyFont="1" applyBorder="1" applyAlignment="1">
      <alignment horizontal="center" vertical="center"/>
    </xf>
    <xf numFmtId="0" fontId="16" fillId="0" borderId="1" xfId="13" applyFont="1" applyFill="1" applyBorder="1" applyAlignment="1">
      <alignment horizontal="center" vertical="center"/>
    </xf>
    <xf numFmtId="43" fontId="18" fillId="132" borderId="1" xfId="1" applyNumberFormat="1" applyFont="1" applyFill="1" applyBorder="1" applyAlignment="1">
      <alignment horizontal="center" vertical="center"/>
    </xf>
    <xf numFmtId="43" fontId="18" fillId="132" borderId="2" xfId="3" applyNumberFormat="1" applyFont="1" applyFill="1" applyBorder="1" applyAlignment="1">
      <alignment horizontal="center" vertical="center"/>
    </xf>
    <xf numFmtId="43" fontId="18" fillId="132" borderId="8" xfId="3" applyNumberFormat="1" applyFont="1" applyFill="1" applyBorder="1" applyAlignment="1">
      <alignment horizontal="center" vertical="center"/>
    </xf>
    <xf numFmtId="4" fontId="13" fillId="0" borderId="0" xfId="13" applyNumberFormat="1" applyFont="1" applyBorder="1"/>
    <xf numFmtId="0" fontId="13" fillId="0" borderId="0" xfId="13" applyFont="1" applyBorder="1" applyAlignment="1">
      <alignment horizontal="center"/>
    </xf>
    <xf numFmtId="4" fontId="13" fillId="0" borderId="0" xfId="13" applyNumberFormat="1" applyFont="1"/>
    <xf numFmtId="43" fontId="18" fillId="0" borderId="0" xfId="3" applyNumberFormat="1" applyFont="1" applyFill="1" applyAlignment="1"/>
    <xf numFmtId="43" fontId="18" fillId="0" borderId="4" xfId="3" applyNumberFormat="1" applyFont="1" applyFill="1" applyBorder="1" applyAlignment="1"/>
    <xf numFmtId="0" fontId="18" fillId="0" borderId="7" xfId="3" applyFont="1" applyFill="1" applyBorder="1" applyAlignment="1">
      <alignment wrapText="1"/>
    </xf>
    <xf numFmtId="43" fontId="18" fillId="0" borderId="1" xfId="3" applyNumberFormat="1" applyFont="1" applyFill="1" applyBorder="1" applyAlignment="1"/>
    <xf numFmtId="43" fontId="18" fillId="0" borderId="7" xfId="3" applyNumberFormat="1" applyFont="1" applyFill="1" applyBorder="1" applyAlignment="1"/>
    <xf numFmtId="43" fontId="18" fillId="0" borderId="6" xfId="3" applyNumberFormat="1" applyFont="1" applyFill="1" applyBorder="1" applyAlignment="1"/>
    <xf numFmtId="43" fontId="18" fillId="0" borderId="5" xfId="3" applyNumberFormat="1" applyFont="1" applyFill="1" applyBorder="1" applyAlignment="1"/>
    <xf numFmtId="0" fontId="18" fillId="0" borderId="6" xfId="3" applyFont="1" applyFill="1" applyBorder="1" applyAlignment="1">
      <alignment horizontal="right" wrapText="1"/>
    </xf>
    <xf numFmtId="0" fontId="18" fillId="0" borderId="5" xfId="3" applyFont="1" applyFill="1" applyBorder="1" applyAlignment="1">
      <alignment horizontal="right" wrapText="1"/>
    </xf>
    <xf numFmtId="2" fontId="18" fillId="0" borderId="0" xfId="3" applyNumberFormat="1" applyFont="1" applyFill="1"/>
    <xf numFmtId="43" fontId="18" fillId="132" borderId="2" xfId="1" applyNumberFormat="1" applyFont="1" applyFill="1" applyBorder="1" applyAlignment="1">
      <alignment horizontal="center" vertical="center"/>
    </xf>
    <xf numFmtId="248" fontId="18" fillId="0" borderId="7" xfId="3" applyNumberFormat="1" applyFont="1" applyFill="1" applyBorder="1" applyAlignment="1"/>
    <xf numFmtId="248" fontId="18" fillId="0" borderId="10" xfId="3" applyNumberFormat="1" applyFont="1" applyFill="1" applyBorder="1" applyAlignment="1"/>
    <xf numFmtId="248" fontId="18" fillId="0" borderId="6" xfId="3" applyNumberFormat="1" applyFont="1" applyFill="1" applyBorder="1" applyAlignment="1"/>
    <xf numFmtId="248" fontId="18" fillId="0" borderId="11" xfId="3" applyNumberFormat="1" applyFont="1" applyFill="1" applyBorder="1" applyAlignment="1"/>
    <xf numFmtId="248" fontId="18" fillId="0" borderId="5" xfId="3" applyNumberFormat="1" applyFont="1" applyFill="1" applyBorder="1" applyAlignment="1"/>
    <xf numFmtId="248" fontId="18" fillId="0" borderId="55" xfId="3" applyNumberFormat="1" applyFont="1" applyFill="1" applyBorder="1" applyAlignment="1"/>
    <xf numFmtId="4" fontId="18" fillId="0" borderId="0" xfId="3" applyNumberFormat="1" applyFont="1" applyFill="1" applyBorder="1" applyAlignment="1">
      <alignment horizontal="center"/>
    </xf>
    <xf numFmtId="164" fontId="18" fillId="0" borderId="1" xfId="3" applyNumberFormat="1" applyFont="1" applyFill="1" applyBorder="1"/>
    <xf numFmtId="49" fontId="18" fillId="0" borderId="2" xfId="3" applyNumberFormat="1" applyFont="1" applyFill="1" applyBorder="1" applyAlignment="1">
      <alignment horizontal="center"/>
    </xf>
    <xf numFmtId="4" fontId="15" fillId="0" borderId="1" xfId="3" applyNumberFormat="1" applyFont="1" applyFill="1" applyBorder="1" applyAlignment="1">
      <alignment vertical="center" wrapText="1"/>
    </xf>
    <xf numFmtId="4" fontId="18" fillId="0" borderId="2" xfId="3" applyNumberFormat="1" applyFont="1" applyFill="1" applyBorder="1" applyAlignment="1">
      <alignment horizontal="center" vertical="center"/>
    </xf>
    <xf numFmtId="4" fontId="18" fillId="0" borderId="8" xfId="3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/>
    <xf numFmtId="43" fontId="13" fillId="0" borderId="0" xfId="0" applyNumberFormat="1" applyFont="1"/>
    <xf numFmtId="0" fontId="16" fillId="0" borderId="1" xfId="0" applyFont="1" applyBorder="1"/>
    <xf numFmtId="0" fontId="16" fillId="0" borderId="0" xfId="0" applyFont="1"/>
    <xf numFmtId="0" fontId="13" fillId="0" borderId="0" xfId="0" applyFont="1" applyFill="1" applyBorder="1"/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13" applyFont="1" applyAlignment="1">
      <alignment horizontal="center"/>
    </xf>
    <xf numFmtId="0" fontId="13" fillId="0" borderId="0" xfId="13" applyFont="1" applyAlignment="1">
      <alignment horizontal="left"/>
    </xf>
    <xf numFmtId="0" fontId="13" fillId="0" borderId="0" xfId="13" applyFont="1" applyBorder="1" applyAlignment="1">
      <alignment horizontal="left"/>
    </xf>
    <xf numFmtId="0" fontId="16" fillId="0" borderId="0" xfId="13" applyFont="1" applyBorder="1" applyAlignment="1">
      <alignment horizontal="left" vertical="center"/>
    </xf>
    <xf numFmtId="49" fontId="16" fillId="0" borderId="0" xfId="13" applyNumberFormat="1" applyFont="1" applyBorder="1" applyAlignment="1">
      <alignment horizontal="left" vertical="center"/>
    </xf>
    <xf numFmtId="43" fontId="13" fillId="0" borderId="0" xfId="13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/>
    </xf>
    <xf numFmtId="4" fontId="15" fillId="0" borderId="1" xfId="3" applyNumberFormat="1" applyFont="1" applyFill="1" applyBorder="1" applyAlignment="1">
      <alignment horizontal="center"/>
    </xf>
    <xf numFmtId="43" fontId="18" fillId="0" borderId="0" xfId="3" applyNumberFormat="1" applyFont="1" applyFill="1" applyBorder="1"/>
    <xf numFmtId="4" fontId="13" fillId="0" borderId="0" xfId="13" applyNumberFormat="1" applyFont="1" applyAlignment="1">
      <alignment vertical="center"/>
    </xf>
    <xf numFmtId="43" fontId="13" fillId="0" borderId="1" xfId="0" applyNumberFormat="1" applyFont="1" applyBorder="1"/>
    <xf numFmtId="43" fontId="13" fillId="0" borderId="0" xfId="13" applyNumberFormat="1" applyFont="1" applyAlignment="1">
      <alignment horizontal="center" vertical="center"/>
    </xf>
    <xf numFmtId="43" fontId="13" fillId="0" borderId="0" xfId="13" applyNumberFormat="1" applyFont="1" applyAlignment="1">
      <alignment horizontal="left"/>
    </xf>
    <xf numFmtId="43" fontId="16" fillId="0" borderId="1" xfId="14" applyNumberFormat="1" applyFont="1" applyBorder="1" applyAlignment="1">
      <alignment horizontal="center" vertical="center" wrapText="1"/>
    </xf>
    <xf numFmtId="43" fontId="16" fillId="0" borderId="1" xfId="14" applyNumberFormat="1" applyFont="1" applyBorder="1" applyAlignment="1">
      <alignment vertical="center" wrapText="1"/>
    </xf>
    <xf numFmtId="43" fontId="16" fillId="0" borderId="1" xfId="14" applyNumberFormat="1" applyFont="1" applyBorder="1" applyAlignment="1">
      <alignment horizontal="center" vertical="center"/>
    </xf>
    <xf numFmtId="43" fontId="16" fillId="0" borderId="0" xfId="14" applyNumberFormat="1" applyFont="1" applyBorder="1" applyAlignment="1">
      <alignment horizontal="left" vertical="center"/>
    </xf>
    <xf numFmtId="43" fontId="13" fillId="132" borderId="1" xfId="14" applyNumberFormat="1" applyFont="1" applyFill="1" applyBorder="1" applyAlignment="1">
      <alignment horizontal="center" vertical="center" wrapText="1"/>
    </xf>
    <xf numFmtId="43" fontId="13" fillId="0" borderId="1" xfId="14" applyNumberFormat="1" applyFont="1" applyBorder="1" applyAlignment="1">
      <alignment vertical="center" wrapText="1"/>
    </xf>
    <xf numFmtId="43" fontId="13" fillId="0" borderId="1" xfId="14" applyNumberFormat="1" applyFont="1" applyBorder="1" applyAlignment="1">
      <alignment horizontal="center" vertical="center"/>
    </xf>
    <xf numFmtId="43" fontId="13" fillId="0" borderId="0" xfId="14" applyNumberFormat="1" applyFont="1" applyBorder="1" applyAlignment="1">
      <alignment horizontal="left" vertical="center"/>
    </xf>
    <xf numFmtId="43" fontId="13" fillId="0" borderId="1" xfId="14" applyNumberFormat="1" applyFont="1" applyBorder="1" applyAlignment="1">
      <alignment horizontal="center" vertical="center" wrapText="1"/>
    </xf>
    <xf numFmtId="43" fontId="13" fillId="0" borderId="1" xfId="13" applyNumberFormat="1" applyFont="1" applyBorder="1" applyAlignment="1">
      <alignment horizontal="center" vertical="center" wrapText="1"/>
    </xf>
    <xf numFmtId="43" fontId="13" fillId="0" borderId="1" xfId="14" applyNumberFormat="1" applyFont="1" applyFill="1" applyBorder="1" applyAlignment="1">
      <alignment horizontal="center" vertical="center"/>
    </xf>
    <xf numFmtId="43" fontId="13" fillId="0" borderId="0" xfId="14" applyNumberFormat="1" applyFont="1" applyFill="1" applyBorder="1" applyAlignment="1">
      <alignment horizontal="left" vertical="center"/>
    </xf>
    <xf numFmtId="43" fontId="13" fillId="0" borderId="0" xfId="13" applyNumberFormat="1" applyFont="1" applyBorder="1" applyAlignment="1">
      <alignment horizontal="left" vertical="center"/>
    </xf>
    <xf numFmtId="43" fontId="18" fillId="0" borderId="1" xfId="14" applyNumberFormat="1" applyFont="1" applyFill="1" applyBorder="1" applyAlignment="1">
      <alignment horizontal="center" vertical="center"/>
    </xf>
    <xf numFmtId="43" fontId="13" fillId="132" borderId="0" xfId="14" applyNumberFormat="1" applyFont="1" applyFill="1" applyBorder="1" applyAlignment="1">
      <alignment horizontal="left" vertical="center"/>
    </xf>
    <xf numFmtId="43" fontId="16" fillId="0" borderId="1" xfId="13" applyNumberFormat="1" applyFont="1" applyBorder="1" applyAlignment="1">
      <alignment horizontal="center" vertical="center" wrapText="1"/>
    </xf>
    <xf numFmtId="43" fontId="16" fillId="0" borderId="0" xfId="13" applyNumberFormat="1" applyFont="1" applyBorder="1" applyAlignment="1">
      <alignment horizontal="left" vertical="center"/>
    </xf>
    <xf numFmtId="43" fontId="13" fillId="0" borderId="1" xfId="13" applyNumberFormat="1" applyFont="1" applyBorder="1" applyAlignment="1">
      <alignment vertical="center"/>
    </xf>
    <xf numFmtId="43" fontId="13" fillId="0" borderId="1" xfId="14" applyNumberFormat="1" applyFont="1" applyFill="1" applyBorder="1" applyAlignment="1">
      <alignment vertical="center" wrapText="1"/>
    </xf>
    <xf numFmtId="43" fontId="18" fillId="0" borderId="1" xfId="14" applyNumberFormat="1" applyFont="1" applyFill="1" applyBorder="1" applyAlignment="1">
      <alignment vertical="center" wrapText="1"/>
    </xf>
    <xf numFmtId="43" fontId="18" fillId="0" borderId="1" xfId="0" applyNumberFormat="1" applyFont="1" applyFill="1" applyBorder="1"/>
    <xf numFmtId="43" fontId="18" fillId="0" borderId="1" xfId="0" applyNumberFormat="1" applyFont="1" applyBorder="1"/>
    <xf numFmtId="43" fontId="15" fillId="0" borderId="1" xfId="0" applyNumberFormat="1" applyFont="1" applyBorder="1"/>
    <xf numFmtId="4" fontId="13" fillId="0" borderId="0" xfId="0" applyNumberFormat="1" applyFont="1"/>
    <xf numFmtId="43" fontId="13" fillId="0" borderId="0" xfId="0" applyNumberFormat="1" applyFont="1" applyFill="1"/>
    <xf numFmtId="4" fontId="18" fillId="0" borderId="0" xfId="3" applyNumberFormat="1" applyFont="1" applyFill="1" applyAlignment="1">
      <alignment horizontal="left" vertical="center"/>
    </xf>
    <xf numFmtId="164" fontId="18" fillId="0" borderId="1" xfId="1" applyNumberFormat="1" applyFont="1" applyFill="1" applyBorder="1" applyAlignment="1">
      <alignment horizontal="center" vertical="center"/>
    </xf>
    <xf numFmtId="43" fontId="18" fillId="0" borderId="0" xfId="3" applyNumberFormat="1" applyFont="1" applyFill="1" applyAlignment="1">
      <alignment horizontal="center"/>
    </xf>
    <xf numFmtId="49" fontId="15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 vertical="center"/>
    </xf>
    <xf numFmtId="43" fontId="18" fillId="0" borderId="2" xfId="3" applyNumberFormat="1" applyFont="1" applyFill="1" applyBorder="1" applyAlignment="1">
      <alignment horizontal="center" vertical="center"/>
    </xf>
    <xf numFmtId="49" fontId="18" fillId="0" borderId="0" xfId="3" applyNumberFormat="1" applyFont="1" applyFill="1" applyBorder="1" applyAlignment="1">
      <alignment horizontal="center" vertical="center"/>
    </xf>
    <xf numFmtId="43" fontId="18" fillId="0" borderId="0" xfId="1" applyNumberFormat="1" applyFont="1" applyFill="1" applyBorder="1" applyAlignment="1">
      <alignment horizontal="center" vertical="center"/>
    </xf>
    <xf numFmtId="43" fontId="18" fillId="0" borderId="1" xfId="1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/>
    <xf numFmtId="43" fontId="18" fillId="0" borderId="10" xfId="3" applyNumberFormat="1" applyFont="1" applyFill="1" applyBorder="1" applyAlignment="1"/>
    <xf numFmtId="248" fontId="18" fillId="0" borderId="37" xfId="3" applyNumberFormat="1" applyFont="1" applyFill="1" applyBorder="1" applyAlignment="1"/>
    <xf numFmtId="248" fontId="18" fillId="0" borderId="0" xfId="3" applyNumberFormat="1" applyFont="1" applyFill="1" applyBorder="1" applyAlignment="1"/>
    <xf numFmtId="248" fontId="18" fillId="0" borderId="66" xfId="3" applyNumberFormat="1" applyFont="1" applyFill="1" applyBorder="1" applyAlignment="1"/>
    <xf numFmtId="4" fontId="15" fillId="0" borderId="1" xfId="3" applyNumberFormat="1" applyFont="1" applyFill="1" applyBorder="1" applyAlignment="1">
      <alignment horizontal="right"/>
    </xf>
    <xf numFmtId="4" fontId="15" fillId="0" borderId="1" xfId="3" applyNumberFormat="1" applyFont="1" applyFill="1" applyBorder="1" applyAlignment="1">
      <alignment horizontal="left" wrapText="1"/>
    </xf>
    <xf numFmtId="4" fontId="15" fillId="0" borderId="0" xfId="3" applyNumberFormat="1" applyFont="1" applyFill="1" applyAlignment="1">
      <alignment horizontal="right"/>
    </xf>
    <xf numFmtId="166" fontId="18" fillId="0" borderId="0" xfId="3" applyNumberFormat="1" applyFont="1" applyFill="1"/>
    <xf numFmtId="0" fontId="18" fillId="0" borderId="1" xfId="3" applyFont="1" applyFill="1" applyBorder="1" applyAlignment="1">
      <alignment horizontal="center" vertical="center"/>
    </xf>
    <xf numFmtId="165" fontId="18" fillId="0" borderId="1" xfId="2" applyNumberFormat="1" applyFont="1" applyFill="1" applyBorder="1" applyAlignment="1">
      <alignment horizontal="center" vertical="center"/>
    </xf>
    <xf numFmtId="43" fontId="18" fillId="0" borderId="55" xfId="3" applyNumberFormat="1" applyFont="1" applyFill="1" applyBorder="1" applyAlignment="1"/>
    <xf numFmtId="0" fontId="18" fillId="0" borderId="0" xfId="3" applyFont="1" applyFill="1" applyBorder="1" applyAlignment="1">
      <alignment horizontal="left" vertical="center" wrapText="1"/>
    </xf>
    <xf numFmtId="4" fontId="18" fillId="0" borderId="0" xfId="3" applyNumberFormat="1" applyFont="1" applyFill="1" applyAlignment="1">
      <alignment horizontal="center" vertical="center"/>
    </xf>
    <xf numFmtId="0" fontId="13" fillId="0" borderId="1" xfId="13" applyFont="1" applyBorder="1" applyAlignment="1">
      <alignment vertical="center"/>
    </xf>
    <xf numFmtId="10" fontId="13" fillId="0" borderId="1" xfId="13" applyNumberFormat="1" applyFont="1" applyBorder="1" applyAlignment="1">
      <alignment horizontal="center" vertical="center"/>
    </xf>
    <xf numFmtId="4" fontId="13" fillId="0" borderId="1" xfId="13" applyNumberFormat="1" applyFont="1" applyBorder="1" applyAlignment="1">
      <alignment vertical="center"/>
    </xf>
    <xf numFmtId="4" fontId="13" fillId="0" borderId="1" xfId="13" applyNumberFormat="1" applyFont="1" applyBorder="1" applyAlignment="1">
      <alignment horizontal="center" vertical="center"/>
    </xf>
    <xf numFmtId="4" fontId="13" fillId="0" borderId="1" xfId="13" applyNumberFormat="1" applyFont="1" applyBorder="1"/>
    <xf numFmtId="165" fontId="18" fillId="0" borderId="0" xfId="3" applyNumberFormat="1" applyFont="1" applyFill="1" applyAlignment="1">
      <alignment horizontal="center"/>
    </xf>
    <xf numFmtId="252" fontId="18" fillId="0" borderId="0" xfId="3" applyNumberFormat="1" applyFont="1" applyFill="1"/>
    <xf numFmtId="4" fontId="13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horizontal="center" vertical="center" wrapText="1"/>
    </xf>
    <xf numFmtId="43" fontId="13" fillId="0" borderId="0" xfId="0" applyNumberFormat="1" applyFont="1" applyAlignment="1">
      <alignment horizontal="right"/>
    </xf>
    <xf numFmtId="43" fontId="18" fillId="0" borderId="0" xfId="0" applyNumberFormat="1" applyFont="1" applyAlignment="1">
      <alignment horizontal="right"/>
    </xf>
    <xf numFmtId="0" fontId="4" fillId="0" borderId="0" xfId="19725"/>
    <xf numFmtId="0" fontId="4" fillId="0" borderId="1" xfId="19725" applyBorder="1" applyAlignment="1">
      <alignment horizontal="center" vertical="center"/>
    </xf>
    <xf numFmtId="0" fontId="4" fillId="0" borderId="0" xfId="19725" applyAlignment="1">
      <alignment horizontal="center" vertical="center"/>
    </xf>
    <xf numFmtId="0" fontId="4" fillId="2" borderId="1" xfId="19725" applyFill="1" applyBorder="1"/>
    <xf numFmtId="4" fontId="4" fillId="2" borderId="1" xfId="19725" applyNumberFormat="1" applyFill="1" applyBorder="1"/>
    <xf numFmtId="4" fontId="251" fillId="2" borderId="1" xfId="19725" applyNumberFormat="1" applyFont="1" applyFill="1" applyBorder="1"/>
    <xf numFmtId="0" fontId="4" fillId="2" borderId="0" xfId="19725" applyFill="1"/>
    <xf numFmtId="0" fontId="4" fillId="0" borderId="1" xfId="19725" applyBorder="1"/>
    <xf numFmtId="4" fontId="4" fillId="0" borderId="1" xfId="19725" applyNumberFormat="1" applyBorder="1"/>
    <xf numFmtId="4" fontId="251" fillId="0" borderId="1" xfId="19725" applyNumberFormat="1" applyFont="1" applyBorder="1"/>
    <xf numFmtId="0" fontId="251" fillId="0" borderId="1" xfId="19725" applyFont="1" applyBorder="1"/>
    <xf numFmtId="4" fontId="4" fillId="0" borderId="0" xfId="19725" applyNumberFormat="1" applyBorder="1"/>
    <xf numFmtId="4" fontId="4" fillId="0" borderId="0" xfId="19725" applyNumberFormat="1"/>
    <xf numFmtId="0" fontId="4" fillId="0" borderId="1" xfId="19725" applyFill="1" applyBorder="1"/>
    <xf numFmtId="4" fontId="4" fillId="0" borderId="1" xfId="19725" applyNumberFormat="1" applyFill="1" applyBorder="1"/>
    <xf numFmtId="0" fontId="4" fillId="0" borderId="9" xfId="19725" applyBorder="1"/>
    <xf numFmtId="0" fontId="4" fillId="0" borderId="37" xfId="19725" applyBorder="1"/>
    <xf numFmtId="4" fontId="4" fillId="0" borderId="37" xfId="19725" applyNumberFormat="1" applyBorder="1"/>
    <xf numFmtId="4" fontId="4" fillId="0" borderId="10" xfId="19725" applyNumberFormat="1" applyBorder="1"/>
    <xf numFmtId="0" fontId="4" fillId="164" borderId="1" xfId="19725" applyFill="1" applyBorder="1"/>
    <xf numFmtId="4" fontId="4" fillId="164" borderId="1" xfId="19725" applyNumberFormat="1" applyFill="1" applyBorder="1"/>
    <xf numFmtId="0" fontId="252" fillId="164" borderId="1" xfId="19725" applyFont="1" applyFill="1" applyBorder="1" applyAlignment="1">
      <alignment horizontal="center"/>
    </xf>
    <xf numFmtId="0" fontId="250" fillId="0" borderId="0" xfId="19725" applyFont="1" applyAlignment="1">
      <alignment vertical="center"/>
    </xf>
    <xf numFmtId="253" fontId="18" fillId="0" borderId="0" xfId="3" applyNumberFormat="1" applyFont="1" applyFill="1"/>
    <xf numFmtId="4" fontId="13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/>
    <xf numFmtId="249" fontId="13" fillId="0" borderId="1" xfId="0" applyNumberFormat="1" applyFont="1" applyBorder="1"/>
    <xf numFmtId="0" fontId="16" fillId="0" borderId="2" xfId="0" applyFont="1" applyBorder="1" applyAlignment="1">
      <alignment horizontal="center" vertical="center" wrapText="1"/>
    </xf>
    <xf numFmtId="43" fontId="13" fillId="0" borderId="2" xfId="0" applyNumberFormat="1" applyFont="1" applyBorder="1"/>
    <xf numFmtId="43" fontId="13" fillId="0" borderId="1" xfId="0" applyNumberFormat="1" applyFont="1" applyFill="1" applyBorder="1"/>
    <xf numFmtId="4" fontId="13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3" fillId="0" borderId="0" xfId="13" applyNumberFormat="1" applyFont="1" applyBorder="1" applyAlignment="1">
      <alignment vertical="center"/>
    </xf>
    <xf numFmtId="4" fontId="13" fillId="0" borderId="0" xfId="13" applyNumberFormat="1" applyFont="1" applyBorder="1" applyAlignment="1">
      <alignment horizontal="left"/>
    </xf>
    <xf numFmtId="0" fontId="86" fillId="0" borderId="1" xfId="0" applyFont="1" applyBorder="1"/>
    <xf numFmtId="0" fontId="86" fillId="0" borderId="0" xfId="0" applyFont="1"/>
    <xf numFmtId="0" fontId="18" fillId="0" borderId="1" xfId="0" applyFont="1" applyBorder="1"/>
    <xf numFmtId="43" fontId="18" fillId="0" borderId="0" xfId="0" applyNumberFormat="1" applyFont="1" applyFill="1"/>
    <xf numFmtId="43" fontId="18" fillId="0" borderId="0" xfId="0" applyNumberFormat="1" applyFont="1"/>
    <xf numFmtId="249" fontId="18" fillId="0" borderId="1" xfId="0" applyNumberFormat="1" applyFont="1" applyBorder="1"/>
    <xf numFmtId="4" fontId="13" fillId="0" borderId="0" xfId="0" applyNumberFormat="1" applyFont="1" applyAlignment="1">
      <alignment vertical="center"/>
    </xf>
    <xf numFmtId="4" fontId="13" fillId="0" borderId="37" xfId="0" applyNumberFormat="1" applyFont="1" applyBorder="1" applyAlignment="1">
      <alignment vertical="center"/>
    </xf>
    <xf numFmtId="3" fontId="15" fillId="132" borderId="2" xfId="3" applyNumberFormat="1" applyFont="1" applyFill="1" applyBorder="1" applyAlignment="1">
      <alignment horizontal="center" vertical="center"/>
    </xf>
    <xf numFmtId="3" fontId="15" fillId="0" borderId="1" xfId="3" applyNumberFormat="1" applyFont="1" applyFill="1" applyBorder="1" applyAlignment="1">
      <alignment horizontal="center" vertical="center"/>
    </xf>
    <xf numFmtId="0" fontId="15" fillId="0" borderId="1" xfId="13" applyFont="1" applyBorder="1" applyAlignment="1">
      <alignment horizontal="center" vertical="center"/>
    </xf>
    <xf numFmtId="43" fontId="15" fillId="0" borderId="1" xfId="14" applyNumberFormat="1" applyFont="1" applyFill="1" applyBorder="1" applyAlignment="1">
      <alignment vertical="center" wrapText="1"/>
    </xf>
    <xf numFmtId="43" fontId="16" fillId="0" borderId="1" xfId="14" applyNumberFormat="1" applyFont="1" applyFill="1" applyBorder="1" applyAlignment="1">
      <alignment horizontal="center" vertical="center"/>
    </xf>
    <xf numFmtId="43" fontId="13" fillId="0" borderId="1" xfId="13" applyNumberFormat="1" applyFont="1" applyFill="1" applyBorder="1" applyAlignment="1">
      <alignment vertical="center" wrapText="1"/>
    </xf>
    <xf numFmtId="43" fontId="16" fillId="0" borderId="1" xfId="14" applyNumberFormat="1" applyFont="1" applyFill="1" applyBorder="1" applyAlignment="1">
      <alignment vertical="center" wrapText="1"/>
    </xf>
    <xf numFmtId="43" fontId="18" fillId="0" borderId="1" xfId="14" applyNumberFormat="1" applyFont="1" applyFill="1" applyBorder="1" applyAlignment="1">
      <alignment horizontal="center" vertical="center" wrapText="1"/>
    </xf>
    <xf numFmtId="4" fontId="18" fillId="0" borderId="16" xfId="3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right"/>
    </xf>
    <xf numFmtId="0" fontId="20" fillId="0" borderId="0" xfId="13" applyFont="1" applyAlignment="1">
      <alignment vertical="center" wrapText="1"/>
    </xf>
    <xf numFmtId="0" fontId="29" fillId="0" borderId="0" xfId="13" applyFont="1" applyAlignment="1">
      <alignment vertical="center" wrapText="1"/>
    </xf>
    <xf numFmtId="0" fontId="18" fillId="0" borderId="0" xfId="19311" applyFont="1" applyFill="1"/>
    <xf numFmtId="43" fontId="18" fillId="0" borderId="0" xfId="19311" applyNumberFormat="1" applyFont="1" applyFill="1"/>
    <xf numFmtId="4" fontId="18" fillId="0" borderId="0" xfId="19311" applyNumberFormat="1" applyFont="1" applyFill="1"/>
    <xf numFmtId="164" fontId="18" fillId="0" borderId="0" xfId="19311" applyNumberFormat="1" applyFont="1" applyFill="1"/>
    <xf numFmtId="253" fontId="18" fillId="0" borderId="0" xfId="19311" applyNumberFormat="1" applyFont="1" applyFill="1"/>
    <xf numFmtId="194" fontId="4" fillId="0" borderId="0" xfId="19725" applyNumberFormat="1"/>
    <xf numFmtId="0" fontId="3" fillId="0" borderId="1" xfId="19725" applyFont="1" applyBorder="1"/>
    <xf numFmtId="0" fontId="18" fillId="0" borderId="0" xfId="0" applyFont="1" applyFill="1" applyBorder="1" applyAlignment="1">
      <alignment horizontal="center" vertical="center" wrapText="1"/>
    </xf>
    <xf numFmtId="43" fontId="13" fillId="0" borderId="0" xfId="0" applyNumberFormat="1" applyFont="1" applyAlignment="1"/>
    <xf numFmtId="4" fontId="18" fillId="0" borderId="16" xfId="0" applyNumberFormat="1" applyFont="1" applyBorder="1"/>
    <xf numFmtId="194" fontId="254" fillId="0" borderId="1" xfId="19725" applyNumberFormat="1" applyFont="1" applyBorder="1"/>
    <xf numFmtId="249" fontId="18" fillId="0" borderId="0" xfId="3" applyNumberFormat="1" applyFont="1" applyFill="1" applyAlignment="1">
      <alignment horizontal="center"/>
    </xf>
    <xf numFmtId="0" fontId="22" fillId="0" borderId="0" xfId="13" applyFont="1" applyBorder="1" applyAlignment="1">
      <alignment vertical="center"/>
    </xf>
    <xf numFmtId="4" fontId="18" fillId="0" borderId="0" xfId="3" applyNumberFormat="1" applyFont="1" applyFill="1" applyAlignment="1">
      <alignment horizontal="left"/>
    </xf>
    <xf numFmtId="0" fontId="13" fillId="0" borderId="0" xfId="0" applyFont="1" applyBorder="1"/>
    <xf numFmtId="4" fontId="18" fillId="0" borderId="0" xfId="0" applyNumberFormat="1" applyFont="1" applyBorder="1"/>
    <xf numFmtId="0" fontId="18" fillId="0" borderId="0" xfId="0" applyFont="1" applyBorder="1"/>
    <xf numFmtId="43" fontId="13" fillId="0" borderId="0" xfId="0" applyNumberFormat="1" applyFont="1" applyBorder="1"/>
    <xf numFmtId="0" fontId="255" fillId="0" borderId="0" xfId="13" applyFont="1" applyAlignment="1">
      <alignment vertical="center"/>
    </xf>
    <xf numFmtId="165" fontId="18" fillId="0" borderId="1" xfId="3" applyNumberFormat="1" applyFont="1" applyFill="1" applyBorder="1"/>
    <xf numFmtId="166" fontId="18" fillId="0" borderId="1" xfId="3" applyNumberFormat="1" applyFont="1" applyFill="1" applyBorder="1"/>
    <xf numFmtId="49" fontId="15" fillId="0" borderId="1" xfId="13" applyNumberFormat="1" applyFont="1" applyBorder="1" applyAlignment="1">
      <alignment horizontal="center" vertical="center"/>
    </xf>
    <xf numFmtId="0" fontId="15" fillId="0" borderId="1" xfId="13" applyFont="1" applyBorder="1" applyAlignment="1">
      <alignment vertical="center" wrapText="1"/>
    </xf>
    <xf numFmtId="43" fontId="15" fillId="0" borderId="1" xfId="13" applyNumberFormat="1" applyFont="1" applyBorder="1" applyAlignment="1">
      <alignment horizontal="center" vertical="center"/>
    </xf>
    <xf numFmtId="43" fontId="15" fillId="0" borderId="0" xfId="13" applyNumberFormat="1" applyFont="1" applyAlignment="1">
      <alignment horizontal="left"/>
    </xf>
    <xf numFmtId="43" fontId="15" fillId="0" borderId="0" xfId="13" applyNumberFormat="1" applyFont="1"/>
    <xf numFmtId="0" fontId="15" fillId="0" borderId="0" xfId="13" applyFont="1" applyBorder="1"/>
    <xf numFmtId="0" fontId="15" fillId="0" borderId="0" xfId="13" applyFont="1"/>
    <xf numFmtId="49" fontId="18" fillId="0" borderId="1" xfId="13" applyNumberFormat="1" applyFont="1" applyBorder="1" applyAlignment="1">
      <alignment horizontal="center" vertical="center"/>
    </xf>
    <xf numFmtId="0" fontId="18" fillId="0" borderId="1" xfId="13" applyFont="1" applyBorder="1" applyAlignment="1">
      <alignment vertical="center"/>
    </xf>
    <xf numFmtId="43" fontId="18" fillId="0" borderId="1" xfId="13" applyNumberFormat="1" applyFont="1" applyBorder="1" applyAlignment="1">
      <alignment horizontal="center" vertical="center"/>
    </xf>
    <xf numFmtId="43" fontId="18" fillId="0" borderId="0" xfId="13" applyNumberFormat="1" applyFont="1" applyAlignment="1">
      <alignment horizontal="left"/>
    </xf>
    <xf numFmtId="43" fontId="18" fillId="0" borderId="0" xfId="13" applyNumberFormat="1" applyFont="1"/>
    <xf numFmtId="0" fontId="18" fillId="0" borderId="0" xfId="13" applyFont="1" applyBorder="1"/>
    <xf numFmtId="0" fontId="18" fillId="0" borderId="0" xfId="13" applyFont="1"/>
    <xf numFmtId="0" fontId="18" fillId="0" borderId="0" xfId="3" applyFont="1" applyFill="1" applyAlignment="1">
      <alignment horizontal="center"/>
    </xf>
    <xf numFmtId="49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/>
    </xf>
    <xf numFmtId="49" fontId="16" fillId="0" borderId="1" xfId="13" applyNumberFormat="1" applyFont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49" fontId="15" fillId="0" borderId="5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Alignment="1">
      <alignment horizontal="left" vertical="center"/>
    </xf>
    <xf numFmtId="0" fontId="15" fillId="0" borderId="66" xfId="19311" applyFont="1" applyFill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left" wrapText="1"/>
    </xf>
    <xf numFmtId="43" fontId="18" fillId="0" borderId="0" xfId="0" applyNumberFormat="1" applyFont="1" applyFill="1" applyAlignment="1">
      <alignment horizontal="left" wrapText="1"/>
    </xf>
    <xf numFmtId="0" fontId="18" fillId="0" borderId="0" xfId="13" applyFont="1" applyFill="1" applyBorder="1" applyAlignment="1">
      <alignment vertical="center"/>
    </xf>
    <xf numFmtId="0" fontId="18" fillId="0" borderId="0" xfId="0" applyFont="1" applyFill="1" applyAlignment="1">
      <alignment wrapText="1"/>
    </xf>
    <xf numFmtId="251" fontId="18" fillId="0" borderId="0" xfId="0" applyNumberFormat="1" applyFont="1" applyFill="1" applyAlignment="1">
      <alignment wrapText="1"/>
    </xf>
    <xf numFmtId="43" fontId="18" fillId="0" borderId="0" xfId="0" applyNumberFormat="1" applyFont="1" applyFill="1" applyAlignment="1">
      <alignment wrapText="1"/>
    </xf>
    <xf numFmtId="0" fontId="18" fillId="0" borderId="1" xfId="3" applyFont="1" applyFill="1" applyBorder="1" applyAlignment="1">
      <alignment horizontal="right" vertical="center" wrapText="1"/>
    </xf>
    <xf numFmtId="43" fontId="18" fillId="0" borderId="1" xfId="3" applyNumberFormat="1" applyFont="1" applyFill="1" applyBorder="1" applyAlignment="1">
      <alignment horizontal="center" vertical="center"/>
    </xf>
    <xf numFmtId="4" fontId="15" fillId="0" borderId="1" xfId="3" applyNumberFormat="1" applyFont="1" applyFill="1" applyBorder="1"/>
    <xf numFmtId="49" fontId="18" fillId="0" borderId="0" xfId="19311" applyNumberFormat="1" applyFont="1" applyFill="1"/>
    <xf numFmtId="0" fontId="258" fillId="0" borderId="0" xfId="0" applyFont="1" applyFill="1" applyAlignment="1">
      <alignment vertical="center"/>
    </xf>
    <xf numFmtId="0" fontId="18" fillId="0" borderId="0" xfId="19311" applyFont="1" applyFill="1" applyAlignment="1"/>
    <xf numFmtId="0" fontId="258" fillId="0" borderId="0" xfId="0" applyFont="1" applyFill="1" applyAlignment="1">
      <alignment horizontal="right" vertical="center"/>
    </xf>
    <xf numFmtId="0" fontId="257" fillId="0" borderId="0" xfId="0" applyNumberFormat="1" applyFont="1" applyFill="1" applyAlignment="1">
      <alignment vertical="center" wrapText="1"/>
    </xf>
    <xf numFmtId="0" fontId="257" fillId="0" borderId="0" xfId="0" applyFont="1" applyFill="1" applyAlignment="1">
      <alignment vertical="center"/>
    </xf>
    <xf numFmtId="0" fontId="253" fillId="0" borderId="0" xfId="0" applyNumberFormat="1" applyFont="1" applyFill="1" applyAlignment="1">
      <alignment vertical="center" wrapText="1"/>
    </xf>
    <xf numFmtId="0" fontId="253" fillId="0" borderId="0" xfId="13" applyFont="1" applyAlignment="1">
      <alignment horizontal="right" vertical="center"/>
    </xf>
    <xf numFmtId="0" fontId="253" fillId="0" borderId="0" xfId="13" applyFont="1" applyAlignment="1">
      <alignment horizontal="center" vertical="center"/>
    </xf>
    <xf numFmtId="0" fontId="27" fillId="0" borderId="0" xfId="19311" applyFont="1" applyFill="1" applyAlignment="1"/>
    <xf numFmtId="0" fontId="27" fillId="0" borderId="0" xfId="19311" applyFont="1" applyFill="1" applyAlignment="1">
      <alignment horizontal="right"/>
    </xf>
    <xf numFmtId="0" fontId="258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253" fillId="0" borderId="0" xfId="0" applyNumberFormat="1" applyFont="1" applyFill="1" applyAlignment="1">
      <alignment horizontal="center" vertical="center" wrapText="1"/>
    </xf>
    <xf numFmtId="0" fontId="253" fillId="0" borderId="0" xfId="0" applyFont="1" applyFill="1" applyAlignment="1">
      <alignment horizontal="center" vertical="center"/>
    </xf>
    <xf numFmtId="0" fontId="13" fillId="0" borderId="0" xfId="13" applyFont="1" applyAlignment="1">
      <alignment horizontal="right" vertical="center"/>
    </xf>
    <xf numFmtId="0" fontId="253" fillId="0" borderId="0" xfId="13" applyFont="1" applyAlignment="1">
      <alignment vertical="center"/>
    </xf>
    <xf numFmtId="0" fontId="253" fillId="0" borderId="0" xfId="13" applyFont="1"/>
    <xf numFmtId="0" fontId="27" fillId="0" borderId="0" xfId="19311" applyFont="1" applyFill="1"/>
    <xf numFmtId="0" fontId="18" fillId="0" borderId="0" xfId="19311" applyFont="1" applyFill="1" applyAlignment="1">
      <alignment horizontal="right"/>
    </xf>
    <xf numFmtId="0" fontId="256" fillId="0" borderId="0" xfId="0" applyFont="1" applyFill="1" applyAlignment="1">
      <alignment vertical="center"/>
    </xf>
    <xf numFmtId="0" fontId="258" fillId="0" borderId="0" xfId="0" applyFont="1" applyFill="1" applyAlignment="1"/>
    <xf numFmtId="0" fontId="258" fillId="0" borderId="0" xfId="0" applyFont="1" applyFill="1" applyAlignment="1">
      <alignment horizontal="right"/>
    </xf>
    <xf numFmtId="0" fontId="257" fillId="0" borderId="0" xfId="0" applyNumberFormat="1" applyFont="1" applyFill="1" applyAlignment="1"/>
    <xf numFmtId="0" fontId="257" fillId="0" borderId="0" xfId="0" applyNumberFormat="1" applyFont="1" applyFill="1" applyAlignment="1">
      <alignment vertical="center"/>
    </xf>
    <xf numFmtId="0" fontId="253" fillId="0" borderId="0" xfId="0" applyNumberFormat="1" applyFont="1" applyFill="1" applyAlignment="1">
      <alignment horizontal="center"/>
    </xf>
    <xf numFmtId="0" fontId="256" fillId="0" borderId="0" xfId="0" applyFont="1" applyFill="1" applyAlignment="1">
      <alignment vertical="center" wrapText="1"/>
    </xf>
    <xf numFmtId="0" fontId="253" fillId="0" borderId="0" xfId="0" applyNumberFormat="1" applyFont="1" applyFill="1" applyAlignment="1">
      <alignment horizontal="right" vertical="center"/>
    </xf>
    <xf numFmtId="0" fontId="257" fillId="0" borderId="0" xfId="0" applyNumberFormat="1" applyFont="1" applyFill="1" applyAlignment="1">
      <alignment wrapText="1"/>
    </xf>
    <xf numFmtId="0" fontId="253" fillId="0" borderId="0" xfId="0" applyNumberFormat="1" applyFont="1" applyFill="1" applyAlignment="1">
      <alignment horizontal="center" wrapText="1"/>
    </xf>
    <xf numFmtId="0" fontId="13" fillId="0" borderId="0" xfId="13" applyFont="1" applyAlignment="1"/>
    <xf numFmtId="254" fontId="16" fillId="0" borderId="1" xfId="14" applyNumberFormat="1" applyFont="1" applyFill="1" applyBorder="1" applyAlignment="1">
      <alignment vertical="center" wrapText="1"/>
    </xf>
    <xf numFmtId="254" fontId="16" fillId="0" borderId="1" xfId="13" applyNumberFormat="1" applyFont="1" applyFill="1" applyBorder="1" applyAlignment="1">
      <alignment vertical="center"/>
    </xf>
    <xf numFmtId="254" fontId="13" fillId="0" borderId="1" xfId="14" applyNumberFormat="1" applyFont="1" applyFill="1" applyBorder="1" applyAlignment="1">
      <alignment vertical="center" wrapText="1"/>
    </xf>
    <xf numFmtId="254" fontId="13" fillId="0" borderId="1" xfId="13" applyNumberFormat="1" applyFont="1" applyFill="1" applyBorder="1" applyAlignment="1">
      <alignment vertical="center"/>
    </xf>
    <xf numFmtId="254" fontId="18" fillId="0" borderId="1" xfId="14" applyNumberFormat="1" applyFont="1" applyFill="1" applyBorder="1" applyAlignment="1">
      <alignment vertical="center" wrapText="1"/>
    </xf>
    <xf numFmtId="254" fontId="13" fillId="0" borderId="1" xfId="14" applyNumberFormat="1" applyFont="1" applyFill="1" applyBorder="1" applyAlignment="1">
      <alignment horizontal="center" vertical="center"/>
    </xf>
    <xf numFmtId="254" fontId="15" fillId="0" borderId="1" xfId="13" applyNumberFormat="1" applyFont="1" applyFill="1" applyBorder="1" applyAlignment="1">
      <alignment vertical="center"/>
    </xf>
    <xf numFmtId="254" fontId="18" fillId="0" borderId="1" xfId="13" applyNumberFormat="1" applyFont="1" applyFill="1" applyBorder="1" applyAlignment="1">
      <alignment vertical="center"/>
    </xf>
    <xf numFmtId="254" fontId="18" fillId="0" borderId="1" xfId="13" applyNumberFormat="1" applyFont="1" applyFill="1" applyBorder="1"/>
    <xf numFmtId="254" fontId="18" fillId="0" borderId="1" xfId="13" applyNumberFormat="1" applyFont="1" applyBorder="1" applyAlignment="1">
      <alignment vertical="center"/>
    </xf>
    <xf numFmtId="254" fontId="18" fillId="0" borderId="1" xfId="13" applyNumberFormat="1" applyFont="1" applyBorder="1"/>
    <xf numFmtId="254" fontId="16" fillId="0" borderId="1" xfId="14" applyNumberFormat="1" applyFont="1" applyFill="1" applyBorder="1" applyAlignment="1">
      <alignment horizontal="center" vertical="center"/>
    </xf>
    <xf numFmtId="43" fontId="16" fillId="0" borderId="0" xfId="13" applyNumberFormat="1" applyFont="1"/>
    <xf numFmtId="0" fontId="16" fillId="0" borderId="0" xfId="13" applyFont="1" applyBorder="1" applyAlignment="1">
      <alignment horizontal="center"/>
    </xf>
    <xf numFmtId="0" fontId="16" fillId="0" borderId="0" xfId="13" applyFont="1" applyAlignment="1">
      <alignment horizontal="center"/>
    </xf>
    <xf numFmtId="0" fontId="16" fillId="0" borderId="0" xfId="13" applyFont="1"/>
    <xf numFmtId="0" fontId="18" fillId="0" borderId="0" xfId="13" applyFont="1" applyAlignment="1">
      <alignment vertical="center"/>
    </xf>
    <xf numFmtId="0" fontId="27" fillId="0" borderId="0" xfId="0" applyNumberFormat="1" applyFont="1" applyFill="1" applyAlignment="1">
      <alignment wrapText="1"/>
    </xf>
    <xf numFmtId="0" fontId="27" fillId="0" borderId="0" xfId="0" applyNumberFormat="1" applyFont="1" applyFill="1" applyAlignment="1">
      <alignment horizontal="right"/>
    </xf>
    <xf numFmtId="0" fontId="15" fillId="2" borderId="1" xfId="13" applyFont="1" applyFill="1" applyBorder="1" applyAlignment="1">
      <alignment vertical="center" wrapText="1"/>
    </xf>
    <xf numFmtId="0" fontId="30" fillId="0" borderId="0" xfId="13" applyFont="1" applyFill="1" applyAlignment="1">
      <alignment horizontal="left" vertical="center" wrapText="1"/>
    </xf>
    <xf numFmtId="0" fontId="20" fillId="0" borderId="0" xfId="19727" applyFont="1" applyAlignment="1">
      <alignment vertical="center" wrapText="1"/>
    </xf>
    <xf numFmtId="0" fontId="29" fillId="0" borderId="0" xfId="19727" applyFont="1" applyAlignment="1">
      <alignment vertical="center" wrapText="1"/>
    </xf>
    <xf numFmtId="0" fontId="13" fillId="0" borderId="0" xfId="19727" applyFont="1"/>
    <xf numFmtId="0" fontId="22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right" wrapText="1"/>
    </xf>
    <xf numFmtId="0" fontId="15" fillId="0" borderId="0" xfId="19311" applyFont="1" applyFill="1" applyBorder="1" applyAlignment="1">
      <alignment horizontal="center" wrapText="1"/>
    </xf>
    <xf numFmtId="0" fontId="18" fillId="0" borderId="0" xfId="3" applyFont="1" applyFill="1" applyAlignment="1">
      <alignment horizont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4" fontId="15" fillId="132" borderId="9" xfId="3" applyNumberFormat="1" applyFont="1" applyFill="1" applyBorder="1" applyAlignment="1">
      <alignment horizontal="center" vertical="center" wrapText="1"/>
    </xf>
    <xf numFmtId="4" fontId="15" fillId="132" borderId="8" xfId="3" applyNumberFormat="1" applyFont="1" applyFill="1" applyBorder="1" applyAlignment="1">
      <alignment horizontal="center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7" xfId="3" applyFont="1" applyFill="1" applyBorder="1" applyAlignment="1">
      <alignment horizontal="center" vertical="center" wrapText="1"/>
    </xf>
    <xf numFmtId="0" fontId="15" fillId="0" borderId="5" xfId="3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/>
    </xf>
    <xf numFmtId="4" fontId="15" fillId="132" borderId="7" xfId="3" applyNumberFormat="1" applyFont="1" applyFill="1" applyBorder="1" applyAlignment="1">
      <alignment horizontal="center" vertical="center" wrapText="1"/>
    </xf>
    <xf numFmtId="4" fontId="15" fillId="132" borderId="5" xfId="3" applyNumberFormat="1" applyFont="1" applyFill="1" applyBorder="1" applyAlignment="1">
      <alignment horizontal="center" vertical="center" wrapText="1"/>
    </xf>
    <xf numFmtId="4" fontId="15" fillId="0" borderId="1" xfId="3" applyNumberFormat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/>
    </xf>
    <xf numFmtId="0" fontId="30" fillId="0" borderId="0" xfId="19727" applyFont="1" applyFill="1" applyAlignment="1">
      <alignment horizontal="right" vertical="center" wrapText="1"/>
    </xf>
    <xf numFmtId="0" fontId="27" fillId="0" borderId="0" xfId="19727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58" fillId="0" borderId="0" xfId="0" applyFont="1" applyFill="1" applyAlignment="1">
      <alignment horizontal="right" vertical="center"/>
    </xf>
    <xf numFmtId="0" fontId="258" fillId="0" borderId="0" xfId="0" applyFont="1" applyFill="1" applyAlignment="1"/>
    <xf numFmtId="0" fontId="258" fillId="0" borderId="0" xfId="0" applyFont="1" applyFill="1" applyAlignment="1">
      <alignment horizontal="right"/>
    </xf>
    <xf numFmtId="0" fontId="21" fillId="0" borderId="0" xfId="13" applyFont="1" applyBorder="1" applyAlignment="1">
      <alignment horizontal="center" vertical="center" wrapText="1"/>
    </xf>
    <xf numFmtId="49" fontId="16" fillId="0" borderId="1" xfId="13" applyNumberFormat="1" applyFont="1" applyBorder="1" applyAlignment="1">
      <alignment horizontal="center" vertical="center" wrapText="1"/>
    </xf>
    <xf numFmtId="2" fontId="16" fillId="0" borderId="1" xfId="13" applyNumberFormat="1" applyFont="1" applyFill="1" applyBorder="1" applyAlignment="1">
      <alignment horizontal="center" vertical="center" wrapText="1"/>
    </xf>
    <xf numFmtId="4" fontId="16" fillId="0" borderId="7" xfId="13" applyNumberFormat="1" applyFont="1" applyBorder="1" applyAlignment="1">
      <alignment horizontal="center" vertical="center" wrapText="1"/>
    </xf>
    <xf numFmtId="4" fontId="16" fillId="0" borderId="5" xfId="13" applyNumberFormat="1" applyFont="1" applyBorder="1" applyAlignment="1">
      <alignment horizontal="center" vertical="center" wrapText="1"/>
    </xf>
    <xf numFmtId="0" fontId="16" fillId="0" borderId="1" xfId="1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3" fontId="13" fillId="0" borderId="7" xfId="0" applyNumberFormat="1" applyFont="1" applyBorder="1" applyAlignment="1">
      <alignment vertical="center"/>
    </xf>
    <xf numFmtId="43" fontId="13" fillId="0" borderId="6" xfId="0" applyNumberFormat="1" applyFont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15" fillId="0" borderId="10" xfId="3" applyNumberFormat="1" applyFont="1" applyFill="1" applyBorder="1" applyAlignment="1">
      <alignment horizontal="center" vertical="center"/>
    </xf>
    <xf numFmtId="49" fontId="15" fillId="0" borderId="11" xfId="3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49" fontId="15" fillId="0" borderId="2" xfId="3" applyNumberFormat="1" applyFont="1" applyFill="1" applyBorder="1" applyAlignment="1">
      <alignment horizontal="left" vertical="center" wrapText="1"/>
    </xf>
    <xf numFmtId="49" fontId="15" fillId="0" borderId="3" xfId="3" applyNumberFormat="1" applyFont="1" applyFill="1" applyBorder="1" applyAlignment="1">
      <alignment horizontal="left" vertical="center" wrapText="1"/>
    </xf>
    <xf numFmtId="49" fontId="15" fillId="0" borderId="7" xfId="3" applyNumberFormat="1" applyFont="1" applyFill="1" applyBorder="1" applyAlignment="1">
      <alignment horizontal="center" vertical="center"/>
    </xf>
    <xf numFmtId="49" fontId="15" fillId="0" borderId="6" xfId="3" applyNumberFormat="1" applyFont="1" applyFill="1" applyBorder="1" applyAlignment="1">
      <alignment horizontal="center" vertical="center"/>
    </xf>
    <xf numFmtId="49" fontId="15" fillId="0" borderId="5" xfId="3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4" fillId="0" borderId="0" xfId="3" applyFont="1" applyFill="1" applyAlignment="1">
      <alignment horizontal="center" wrapText="1"/>
    </xf>
    <xf numFmtId="0" fontId="25" fillId="0" borderId="0" xfId="0" applyFont="1" applyAlignment="1">
      <alignment wrapText="1"/>
    </xf>
    <xf numFmtId="0" fontId="15" fillId="0" borderId="6" xfId="3" applyFont="1" applyFill="1" applyBorder="1" applyAlignment="1">
      <alignment horizontal="center" vertical="center" wrapText="1"/>
    </xf>
    <xf numFmtId="0" fontId="20" fillId="0" borderId="0" xfId="13" applyFont="1" applyAlignment="1">
      <alignment horizontal="left" vertical="center" wrapText="1"/>
    </xf>
    <xf numFmtId="0" fontId="29" fillId="0" borderId="0" xfId="13" applyFont="1" applyAlignment="1">
      <alignment horizontal="left" vertical="center" wrapText="1"/>
    </xf>
    <xf numFmtId="2" fontId="16" fillId="0" borderId="1" xfId="13" applyNumberFormat="1" applyFont="1" applyBorder="1" applyAlignment="1">
      <alignment horizontal="center" vertical="center" wrapText="1"/>
    </xf>
  </cellXfs>
  <cellStyles count="19728">
    <cellStyle name=" 1" xfId="19336"/>
    <cellStyle name=" 1 2" xfId="19337"/>
    <cellStyle name=" 1_Stage1" xfId="19338"/>
    <cellStyle name="%" xfId="259"/>
    <cellStyle name="%_Inputs" xfId="260"/>
    <cellStyle name="%_Inputs (const)" xfId="261"/>
    <cellStyle name="%_Inputs Co" xfId="262"/>
    <cellStyle name="?" xfId="263"/>
    <cellStyle name="?_x0008_" xfId="264"/>
    <cellStyle name="?_x0010_" xfId="265"/>
    <cellStyle name="?_x0008_ 10" xfId="266"/>
    <cellStyle name="?_x0008_ 10 2" xfId="267"/>
    <cellStyle name="?_x0008_ 11" xfId="268"/>
    <cellStyle name="?_x0008_ 12" xfId="269"/>
    <cellStyle name="?_x0008_ 13" xfId="270"/>
    <cellStyle name="?_x0008_ 14" xfId="271"/>
    <cellStyle name="?_x0008_ 15" xfId="272"/>
    <cellStyle name="?_x0008_ 16" xfId="273"/>
    <cellStyle name="?_x0008_ 17" xfId="274"/>
    <cellStyle name="?_x0008_ 18" xfId="275"/>
    <cellStyle name="?_x0008_ 19" xfId="276"/>
    <cellStyle name="?_x0008_ 2" xfId="277"/>
    <cellStyle name="?_x0010_ 2" xfId="278"/>
    <cellStyle name="?_x0008_ 2 10" xfId="279"/>
    <cellStyle name="?_x0008_ 2 11" xfId="280"/>
    <cellStyle name="?_x0008_ 2 12" xfId="281"/>
    <cellStyle name="?_x0008_ 2 13" xfId="282"/>
    <cellStyle name="?_x0008_ 2 14" xfId="283"/>
    <cellStyle name="?_x0008_ 2 15" xfId="284"/>
    <cellStyle name="?_x0008_ 2 16" xfId="285"/>
    <cellStyle name="?_x0008_ 2 17" xfId="286"/>
    <cellStyle name="?_x0008_ 2 18" xfId="287"/>
    <cellStyle name="?_x0008_ 2 19" xfId="288"/>
    <cellStyle name="?_x0008_ 2 2" xfId="289"/>
    <cellStyle name="?_x0008_ 2 2 2" xfId="290"/>
    <cellStyle name="?_x0008_ 2 2 3" xfId="291"/>
    <cellStyle name="?_x0008_ 2 20" xfId="292"/>
    <cellStyle name="?_x0008_ 2 21" xfId="293"/>
    <cellStyle name="?_x0008_ 2 22" xfId="294"/>
    <cellStyle name="?_x0008_ 2 23" xfId="295"/>
    <cellStyle name="?_x0008_ 2 24" xfId="296"/>
    <cellStyle name="?_x0008_ 2 25" xfId="297"/>
    <cellStyle name="?_x0008_ 2 26" xfId="298"/>
    <cellStyle name="?_x0008_ 2 27" xfId="299"/>
    <cellStyle name="?_x0008_ 2 28" xfId="300"/>
    <cellStyle name="?_x0008_ 2 29" xfId="301"/>
    <cellStyle name="?_x0008_ 2 3" xfId="302"/>
    <cellStyle name="?_x0008_ 2 30" xfId="303"/>
    <cellStyle name="?_x0008_ 2 31" xfId="304"/>
    <cellStyle name="?_x0008_ 2 32" xfId="305"/>
    <cellStyle name="?_x0008_ 2 33" xfId="306"/>
    <cellStyle name="?_x0008_ 2 34" xfId="307"/>
    <cellStyle name="?_x0008_ 2 35" xfId="308"/>
    <cellStyle name="?_x0008_ 2 4" xfId="309"/>
    <cellStyle name="?_x0008_ 2 5" xfId="310"/>
    <cellStyle name="?_x0008_ 2 6" xfId="311"/>
    <cellStyle name="?_x0008_ 2 7" xfId="312"/>
    <cellStyle name="?_x0008_ 2 8" xfId="313"/>
    <cellStyle name="?_x0008_ 2 9" xfId="314"/>
    <cellStyle name="?_x0008_ 20" xfId="315"/>
    <cellStyle name="?_x0008_ 21" xfId="316"/>
    <cellStyle name="?_x0008_ 22" xfId="317"/>
    <cellStyle name="?_x0008_ 23" xfId="318"/>
    <cellStyle name="?_x0008_ 24" xfId="319"/>
    <cellStyle name="?_x0008_ 25" xfId="320"/>
    <cellStyle name="?_x0008_ 26" xfId="321"/>
    <cellStyle name="?_x0008_ 27" xfId="322"/>
    <cellStyle name="?_x0008_ 28" xfId="323"/>
    <cellStyle name="?_x0008_ 29" xfId="324"/>
    <cellStyle name="?_x0008_ 3" xfId="325"/>
    <cellStyle name="?_x0010_ 3" xfId="326"/>
    <cellStyle name="?_x0008_ 3 10" xfId="327"/>
    <cellStyle name="?_x0008_ 3 11" xfId="328"/>
    <cellStyle name="?_x0008_ 3 12" xfId="329"/>
    <cellStyle name="?_x0008_ 3 13" xfId="330"/>
    <cellStyle name="?_x0008_ 3 14" xfId="331"/>
    <cellStyle name="?_x0008_ 3 15" xfId="332"/>
    <cellStyle name="?_x0008_ 3 16" xfId="333"/>
    <cellStyle name="?_x0008_ 3 17" xfId="334"/>
    <cellStyle name="?_x0008_ 3 18" xfId="335"/>
    <cellStyle name="?_x0008_ 3 19" xfId="336"/>
    <cellStyle name="?_x0008_ 3 2" xfId="337"/>
    <cellStyle name="?_x0008_ 3 20" xfId="338"/>
    <cellStyle name="?_x0008_ 3 21" xfId="339"/>
    <cellStyle name="?_x0008_ 3 22" xfId="340"/>
    <cellStyle name="?_x0008_ 3 23" xfId="341"/>
    <cellStyle name="?_x0008_ 3 24" xfId="342"/>
    <cellStyle name="?_x0008_ 3 25" xfId="343"/>
    <cellStyle name="?_x0008_ 3 26" xfId="344"/>
    <cellStyle name="?_x0008_ 3 27" xfId="345"/>
    <cellStyle name="?_x0008_ 3 28" xfId="346"/>
    <cellStyle name="?_x0008_ 3 29" xfId="347"/>
    <cellStyle name="?_x0008_ 3 3" xfId="348"/>
    <cellStyle name="?_x0008_ 3 30" xfId="349"/>
    <cellStyle name="?_x0008_ 3 31" xfId="350"/>
    <cellStyle name="?_x0008_ 3 32" xfId="351"/>
    <cellStyle name="?_x0008_ 3 33" xfId="352"/>
    <cellStyle name="?_x0008_ 3 34" xfId="353"/>
    <cellStyle name="?_x0008_ 3 35" xfId="354"/>
    <cellStyle name="?_x0008_ 3 4" xfId="355"/>
    <cellStyle name="?_x0008_ 3 5" xfId="356"/>
    <cellStyle name="?_x0008_ 3 6" xfId="357"/>
    <cellStyle name="?_x0008_ 3 7" xfId="358"/>
    <cellStyle name="?_x0008_ 3 8" xfId="359"/>
    <cellStyle name="?_x0008_ 3 9" xfId="360"/>
    <cellStyle name="?_x0008_ 30" xfId="361"/>
    <cellStyle name="?_x0008_ 31" xfId="362"/>
    <cellStyle name="?_x0008_ 32" xfId="363"/>
    <cellStyle name="?_x0008_ 33" xfId="364"/>
    <cellStyle name="?_x0008_ 34" xfId="365"/>
    <cellStyle name="?_x0008_ 35" xfId="366"/>
    <cellStyle name="?_x0008_ 36" xfId="367"/>
    <cellStyle name="?_x0008_ 37" xfId="368"/>
    <cellStyle name="?_x0008_ 38" xfId="369"/>
    <cellStyle name="?_x0008_ 39" xfId="370"/>
    <cellStyle name="?_x0008_ 4" xfId="371"/>
    <cellStyle name="?_x0010_ 4" xfId="372"/>
    <cellStyle name="?_x0008_ 4 10" xfId="373"/>
    <cellStyle name="?_x0008_ 4 11" xfId="374"/>
    <cellStyle name="?_x0008_ 4 12" xfId="375"/>
    <cellStyle name="?_x0008_ 4 13" xfId="376"/>
    <cellStyle name="?_x0008_ 4 14" xfId="377"/>
    <cellStyle name="?_x0008_ 4 15" xfId="378"/>
    <cellStyle name="?_x0008_ 4 16" xfId="379"/>
    <cellStyle name="?_x0008_ 4 17" xfId="380"/>
    <cellStyle name="?_x0008_ 4 18" xfId="381"/>
    <cellStyle name="?_x0008_ 4 19" xfId="382"/>
    <cellStyle name="?_x0008_ 4 2" xfId="383"/>
    <cellStyle name="?_x0008_ 4 20" xfId="384"/>
    <cellStyle name="?_x0008_ 4 21" xfId="385"/>
    <cellStyle name="?_x0008_ 4 22" xfId="386"/>
    <cellStyle name="?_x0008_ 4 23" xfId="387"/>
    <cellStyle name="?_x0008_ 4 24" xfId="388"/>
    <cellStyle name="?_x0008_ 4 25" xfId="389"/>
    <cellStyle name="?_x0008_ 4 26" xfId="390"/>
    <cellStyle name="?_x0008_ 4 27" xfId="391"/>
    <cellStyle name="?_x0008_ 4 28" xfId="392"/>
    <cellStyle name="?_x0008_ 4 29" xfId="393"/>
    <cellStyle name="?_x0008_ 4 3" xfId="394"/>
    <cellStyle name="?_x0008_ 4 30" xfId="395"/>
    <cellStyle name="?_x0008_ 4 31" xfId="396"/>
    <cellStyle name="?_x0008_ 4 32" xfId="397"/>
    <cellStyle name="?_x0008_ 4 33" xfId="398"/>
    <cellStyle name="?_x0008_ 4 34" xfId="399"/>
    <cellStyle name="?_x0008_ 4 35" xfId="400"/>
    <cellStyle name="?_x0008_ 4 4" xfId="401"/>
    <cellStyle name="?_x0008_ 4 5" xfId="402"/>
    <cellStyle name="?_x0008_ 4 6" xfId="403"/>
    <cellStyle name="?_x0008_ 4 7" xfId="404"/>
    <cellStyle name="?_x0008_ 4 8" xfId="405"/>
    <cellStyle name="?_x0008_ 4 9" xfId="406"/>
    <cellStyle name="?_x0008_ 40" xfId="407"/>
    <cellStyle name="?_x0008_ 41" xfId="408"/>
    <cellStyle name="?_x0008_ 42" xfId="409"/>
    <cellStyle name="?_x0008_ 43" xfId="410"/>
    <cellStyle name="?_x0008_ 44" xfId="411"/>
    <cellStyle name="?_x0008_ 45" xfId="412"/>
    <cellStyle name="?_x0008_ 46" xfId="413"/>
    <cellStyle name="?_x0008_ 47" xfId="414"/>
    <cellStyle name="?_x0008_ 48" xfId="415"/>
    <cellStyle name="?_x0008_ 49" xfId="416"/>
    <cellStyle name="?_x0008_ 5" xfId="417"/>
    <cellStyle name="?_x0010_ 5" xfId="418"/>
    <cellStyle name="?_x0008_ 5 10" xfId="419"/>
    <cellStyle name="?_x0008_ 5 11" xfId="420"/>
    <cellStyle name="?_x0008_ 5 12" xfId="421"/>
    <cellStyle name="?_x0008_ 5 13" xfId="422"/>
    <cellStyle name="?_x0008_ 5 14" xfId="423"/>
    <cellStyle name="?_x0008_ 5 15" xfId="424"/>
    <cellStyle name="?_x0008_ 5 16" xfId="425"/>
    <cellStyle name="?_x0008_ 5 17" xfId="426"/>
    <cellStyle name="?_x0008_ 5 18" xfId="427"/>
    <cellStyle name="?_x0008_ 5 19" xfId="428"/>
    <cellStyle name="?_x0008_ 5 2" xfId="429"/>
    <cellStyle name="?_x0008_ 5 20" xfId="430"/>
    <cellStyle name="?_x0008_ 5 21" xfId="431"/>
    <cellStyle name="?_x0008_ 5 22" xfId="432"/>
    <cellStyle name="?_x0008_ 5 23" xfId="433"/>
    <cellStyle name="?_x0008_ 5 24" xfId="434"/>
    <cellStyle name="?_x0008_ 5 25" xfId="435"/>
    <cellStyle name="?_x0008_ 5 26" xfId="436"/>
    <cellStyle name="?_x0008_ 5 27" xfId="437"/>
    <cellStyle name="?_x0008_ 5 28" xfId="438"/>
    <cellStyle name="?_x0008_ 5 29" xfId="439"/>
    <cellStyle name="?_x0008_ 5 3" xfId="440"/>
    <cellStyle name="?_x0008_ 5 30" xfId="441"/>
    <cellStyle name="?_x0008_ 5 31" xfId="442"/>
    <cellStyle name="?_x0008_ 5 32" xfId="443"/>
    <cellStyle name="?_x0008_ 5 33" xfId="444"/>
    <cellStyle name="?_x0008_ 5 34" xfId="445"/>
    <cellStyle name="?_x0008_ 5 35" xfId="446"/>
    <cellStyle name="?_x0008_ 5 4" xfId="447"/>
    <cellStyle name="?_x0008_ 5 5" xfId="448"/>
    <cellStyle name="?_x0008_ 5 6" xfId="449"/>
    <cellStyle name="?_x0008_ 5 7" xfId="450"/>
    <cellStyle name="?_x0008_ 5 8" xfId="451"/>
    <cellStyle name="?_x0008_ 5 9" xfId="452"/>
    <cellStyle name="?_x0008_ 50" xfId="453"/>
    <cellStyle name="?_x0008_ 51" xfId="454"/>
    <cellStyle name="?_x0008_ 6" xfId="455"/>
    <cellStyle name="?_x0010_ 6" xfId="456"/>
    <cellStyle name="?_x0008_ 6 10" xfId="457"/>
    <cellStyle name="?_x0008_ 6 11" xfId="458"/>
    <cellStyle name="?_x0008_ 6 12" xfId="459"/>
    <cellStyle name="?_x0008_ 6 13" xfId="460"/>
    <cellStyle name="?_x0008_ 6 14" xfId="461"/>
    <cellStyle name="?_x0008_ 6 15" xfId="462"/>
    <cellStyle name="?_x0008_ 6 16" xfId="463"/>
    <cellStyle name="?_x0008_ 6 17" xfId="464"/>
    <cellStyle name="?_x0008_ 6 18" xfId="465"/>
    <cellStyle name="?_x0008_ 6 19" xfId="466"/>
    <cellStyle name="?_x0008_ 6 2" xfId="467"/>
    <cellStyle name="?_x0008_ 6 20" xfId="468"/>
    <cellStyle name="?_x0008_ 6 21" xfId="469"/>
    <cellStyle name="?_x0008_ 6 22" xfId="470"/>
    <cellStyle name="?_x0008_ 6 23" xfId="471"/>
    <cellStyle name="?_x0008_ 6 24" xfId="472"/>
    <cellStyle name="?_x0008_ 6 25" xfId="473"/>
    <cellStyle name="?_x0008_ 6 26" xfId="474"/>
    <cellStyle name="?_x0008_ 6 27" xfId="475"/>
    <cellStyle name="?_x0008_ 6 28" xfId="476"/>
    <cellStyle name="?_x0008_ 6 29" xfId="477"/>
    <cellStyle name="?_x0008_ 6 3" xfId="478"/>
    <cellStyle name="?_x0008_ 6 30" xfId="479"/>
    <cellStyle name="?_x0008_ 6 31" xfId="480"/>
    <cellStyle name="?_x0008_ 6 32" xfId="481"/>
    <cellStyle name="?_x0008_ 6 33" xfId="482"/>
    <cellStyle name="?_x0008_ 6 34" xfId="483"/>
    <cellStyle name="?_x0008_ 6 35" xfId="484"/>
    <cellStyle name="?_x0008_ 6 4" xfId="485"/>
    <cellStyle name="?_x0008_ 6 5" xfId="486"/>
    <cellStyle name="?_x0008_ 6 6" xfId="487"/>
    <cellStyle name="?_x0008_ 6 7" xfId="488"/>
    <cellStyle name="?_x0008_ 6 8" xfId="489"/>
    <cellStyle name="?_x0008_ 6 9" xfId="490"/>
    <cellStyle name="?_x0008_ 7" xfId="491"/>
    <cellStyle name="?_x0010_ 7" xfId="492"/>
    <cellStyle name="?_x0008_ 7 10" xfId="493"/>
    <cellStyle name="?_x0008_ 7 11" xfId="494"/>
    <cellStyle name="?_x0008_ 7 12" xfId="495"/>
    <cellStyle name="?_x0008_ 7 13" xfId="496"/>
    <cellStyle name="?_x0008_ 7 14" xfId="497"/>
    <cellStyle name="?_x0008_ 7 15" xfId="498"/>
    <cellStyle name="?_x0008_ 7 16" xfId="499"/>
    <cellStyle name="?_x0008_ 7 17" xfId="500"/>
    <cellStyle name="?_x0008_ 7 18" xfId="501"/>
    <cellStyle name="?_x0008_ 7 19" xfId="502"/>
    <cellStyle name="?_x0008_ 7 2" xfId="503"/>
    <cellStyle name="?_x0008_ 7 20" xfId="504"/>
    <cellStyle name="?_x0008_ 7 21" xfId="505"/>
    <cellStyle name="?_x0008_ 7 22" xfId="506"/>
    <cellStyle name="?_x0008_ 7 23" xfId="507"/>
    <cellStyle name="?_x0008_ 7 24" xfId="508"/>
    <cellStyle name="?_x0008_ 7 25" xfId="509"/>
    <cellStyle name="?_x0008_ 7 26" xfId="510"/>
    <cellStyle name="?_x0008_ 7 27" xfId="511"/>
    <cellStyle name="?_x0008_ 7 28" xfId="512"/>
    <cellStyle name="?_x0008_ 7 29" xfId="513"/>
    <cellStyle name="?_x0008_ 7 3" xfId="514"/>
    <cellStyle name="?_x0008_ 7 30" xfId="515"/>
    <cellStyle name="?_x0008_ 7 31" xfId="516"/>
    <cellStyle name="?_x0008_ 7 32" xfId="517"/>
    <cellStyle name="?_x0008_ 7 33" xfId="518"/>
    <cellStyle name="?_x0008_ 7 34" xfId="519"/>
    <cellStyle name="?_x0008_ 7 35" xfId="520"/>
    <cellStyle name="?_x0008_ 7 4" xfId="521"/>
    <cellStyle name="?_x0008_ 7 5" xfId="522"/>
    <cellStyle name="?_x0008_ 7 6" xfId="523"/>
    <cellStyle name="?_x0008_ 7 7" xfId="524"/>
    <cellStyle name="?_x0008_ 7 8" xfId="525"/>
    <cellStyle name="?_x0008_ 7 9" xfId="526"/>
    <cellStyle name="?_x0008_ 8" xfId="527"/>
    <cellStyle name="?_x0010_ 8" xfId="528"/>
    <cellStyle name="?_x0008_ 8 10" xfId="529"/>
    <cellStyle name="?_x0008_ 8 11" xfId="530"/>
    <cellStyle name="?_x0008_ 8 12" xfId="531"/>
    <cellStyle name="?_x0008_ 8 13" xfId="532"/>
    <cellStyle name="?_x0008_ 8 14" xfId="533"/>
    <cellStyle name="?_x0008_ 8 15" xfId="534"/>
    <cellStyle name="?_x0008_ 8 16" xfId="535"/>
    <cellStyle name="?_x0008_ 8 17" xfId="536"/>
    <cellStyle name="?_x0008_ 8 18" xfId="537"/>
    <cellStyle name="?_x0008_ 8 19" xfId="538"/>
    <cellStyle name="?_x0008_ 8 2" xfId="539"/>
    <cellStyle name="?_x0008_ 8 20" xfId="540"/>
    <cellStyle name="?_x0008_ 8 21" xfId="541"/>
    <cellStyle name="?_x0008_ 8 22" xfId="542"/>
    <cellStyle name="?_x0008_ 8 23" xfId="543"/>
    <cellStyle name="?_x0008_ 8 24" xfId="544"/>
    <cellStyle name="?_x0008_ 8 25" xfId="545"/>
    <cellStyle name="?_x0008_ 8 26" xfId="546"/>
    <cellStyle name="?_x0008_ 8 27" xfId="547"/>
    <cellStyle name="?_x0008_ 8 28" xfId="548"/>
    <cellStyle name="?_x0008_ 8 29" xfId="549"/>
    <cellStyle name="?_x0008_ 8 3" xfId="550"/>
    <cellStyle name="?_x0008_ 8 30" xfId="551"/>
    <cellStyle name="?_x0008_ 8 31" xfId="552"/>
    <cellStyle name="?_x0008_ 8 32" xfId="553"/>
    <cellStyle name="?_x0008_ 8 33" xfId="554"/>
    <cellStyle name="?_x0008_ 8 34" xfId="555"/>
    <cellStyle name="?_x0008_ 8 35" xfId="556"/>
    <cellStyle name="?_x0008_ 8 4" xfId="557"/>
    <cellStyle name="?_x0008_ 8 5" xfId="558"/>
    <cellStyle name="?_x0008_ 8 6" xfId="559"/>
    <cellStyle name="?_x0008_ 8 7" xfId="560"/>
    <cellStyle name="?_x0008_ 8 8" xfId="561"/>
    <cellStyle name="?_x0008_ 8 9" xfId="562"/>
    <cellStyle name="?_x0008_ 9" xfId="563"/>
    <cellStyle name="?_x0008_ 9 2" xfId="564"/>
    <cellStyle name="???" xfId="565"/>
    <cellStyle name="???_x0008_" xfId="566"/>
    <cellStyle name="??? 10" xfId="567"/>
    <cellStyle name="???_x0008_ 10" xfId="568"/>
    <cellStyle name="???_x0008_ 10 2" xfId="569"/>
    <cellStyle name="??? 11" xfId="570"/>
    <cellStyle name="???_x0008_ 11" xfId="571"/>
    <cellStyle name="??? 12" xfId="572"/>
    <cellStyle name="???_x0008_ 12" xfId="573"/>
    <cellStyle name="??? 13" xfId="574"/>
    <cellStyle name="???_x0008_ 13" xfId="575"/>
    <cellStyle name="??? 14" xfId="576"/>
    <cellStyle name="???_x0008_ 14" xfId="577"/>
    <cellStyle name="??? 15" xfId="578"/>
    <cellStyle name="???_x0008_ 15" xfId="579"/>
    <cellStyle name="??? 16" xfId="580"/>
    <cellStyle name="???_x0008_ 16" xfId="581"/>
    <cellStyle name="???_x0008_ 17" xfId="582"/>
    <cellStyle name="???_x0008_ 18" xfId="583"/>
    <cellStyle name="???_x0008_ 19" xfId="584"/>
    <cellStyle name="??? 2" xfId="585"/>
    <cellStyle name="???_x0008_ 2" xfId="586"/>
    <cellStyle name="???_x0008_ 2 2" xfId="587"/>
    <cellStyle name="???_x0008_ 2 2 2" xfId="588"/>
    <cellStyle name="???_x0008_ 2 2 3" xfId="589"/>
    <cellStyle name="???_x0008_ 2 3" xfId="590"/>
    <cellStyle name="???_x0008_ 2 4" xfId="591"/>
    <cellStyle name="???_x0008_ 2 5" xfId="592"/>
    <cellStyle name="???_x0008_ 2 6" xfId="593"/>
    <cellStyle name="???_x0008_ 20" xfId="594"/>
    <cellStyle name="???_x0008_ 21" xfId="595"/>
    <cellStyle name="???_x0008_ 22" xfId="596"/>
    <cellStyle name="???_x0008_ 23" xfId="597"/>
    <cellStyle name="???_x0008_ 24" xfId="598"/>
    <cellStyle name="???_x0008_ 25" xfId="599"/>
    <cellStyle name="???_x0008_ 26" xfId="600"/>
    <cellStyle name="???_x0008_ 27" xfId="601"/>
    <cellStyle name="???_x0008_ 28" xfId="602"/>
    <cellStyle name="???_x0008_ 29" xfId="603"/>
    <cellStyle name="??? 3" xfId="604"/>
    <cellStyle name="???_x0008_ 3" xfId="605"/>
    <cellStyle name="???_x0008_ 3 2" xfId="606"/>
    <cellStyle name="???_x0008_ 3 3" xfId="607"/>
    <cellStyle name="???_x0008_ 30" xfId="608"/>
    <cellStyle name="???_x0008_ 31" xfId="609"/>
    <cellStyle name="???_x0008_ 32" xfId="610"/>
    <cellStyle name="???_x0008_ 33" xfId="611"/>
    <cellStyle name="???_x0008_ 34" xfId="612"/>
    <cellStyle name="???_x0008_ 35" xfId="613"/>
    <cellStyle name="???_x0008_ 36" xfId="614"/>
    <cellStyle name="???_x0008_ 37" xfId="615"/>
    <cellStyle name="???_x0008_ 38" xfId="616"/>
    <cellStyle name="???_x0008_ 39" xfId="617"/>
    <cellStyle name="??? 4" xfId="618"/>
    <cellStyle name="???_x0008_ 4" xfId="619"/>
    <cellStyle name="???_x0008_ 4 2" xfId="620"/>
    <cellStyle name="???_x0008_ 4 3" xfId="621"/>
    <cellStyle name="???_x0008_ 40" xfId="622"/>
    <cellStyle name="???_x0008_ 41" xfId="623"/>
    <cellStyle name="???_x0008_ 42" xfId="624"/>
    <cellStyle name="???_x0008_ 43" xfId="625"/>
    <cellStyle name="???_x0008_ 44" xfId="626"/>
    <cellStyle name="???_x0008_ 45" xfId="627"/>
    <cellStyle name="???_x0008_ 46" xfId="628"/>
    <cellStyle name="???_x0008_ 47" xfId="629"/>
    <cellStyle name="???_x0008_ 48" xfId="630"/>
    <cellStyle name="???_x0008_ 49" xfId="631"/>
    <cellStyle name="??? 5" xfId="632"/>
    <cellStyle name="???_x0008_ 5" xfId="633"/>
    <cellStyle name="???_x0008_ 5 2" xfId="634"/>
    <cellStyle name="???_x0008_ 5 3" xfId="635"/>
    <cellStyle name="???_x0008_ 50" xfId="636"/>
    <cellStyle name="??? 6" xfId="637"/>
    <cellStyle name="???_x0008_ 6" xfId="638"/>
    <cellStyle name="???_x0008_ 6 2" xfId="639"/>
    <cellStyle name="???_x0008_ 6 3" xfId="640"/>
    <cellStyle name="??? 7" xfId="641"/>
    <cellStyle name="???_x0008_ 7" xfId="642"/>
    <cellStyle name="???_x0008_ 7 2" xfId="643"/>
    <cellStyle name="???_x0008_ 7 3" xfId="644"/>
    <cellStyle name="??? 8" xfId="645"/>
    <cellStyle name="???_x0008_ 8" xfId="646"/>
    <cellStyle name="??? 8 10" xfId="647"/>
    <cellStyle name="???_x0008_ 8 10" xfId="648"/>
    <cellStyle name="??? 8 2" xfId="649"/>
    <cellStyle name="???_x0008_ 8 2" xfId="650"/>
    <cellStyle name="??? 8 3" xfId="651"/>
    <cellStyle name="???_x0008_ 8 3" xfId="652"/>
    <cellStyle name="??? 8 4" xfId="653"/>
    <cellStyle name="???_x0008_ 8 4" xfId="654"/>
    <cellStyle name="??? 8 5" xfId="655"/>
    <cellStyle name="???_x0008_ 8 5" xfId="656"/>
    <cellStyle name="??? 8 6" xfId="657"/>
    <cellStyle name="???_x0008_ 8 6" xfId="658"/>
    <cellStyle name="??? 8 7" xfId="659"/>
    <cellStyle name="???_x0008_ 8 7" xfId="660"/>
    <cellStyle name="??? 8 8" xfId="661"/>
    <cellStyle name="???_x0008_ 8 8" xfId="662"/>
    <cellStyle name="??? 8 9" xfId="663"/>
    <cellStyle name="???_x0008_ 8 9" xfId="664"/>
    <cellStyle name="??? 9" xfId="665"/>
    <cellStyle name="???_x0008_ 9" xfId="666"/>
    <cellStyle name="??? 9 10" xfId="667"/>
    <cellStyle name="???_x0008_ 9 10" xfId="668"/>
    <cellStyle name="??? 9 2" xfId="669"/>
    <cellStyle name="???_x0008_ 9 2" xfId="670"/>
    <cellStyle name="??? 9 3" xfId="671"/>
    <cellStyle name="???_x0008_ 9 3" xfId="672"/>
    <cellStyle name="??? 9 4" xfId="673"/>
    <cellStyle name="???_x0008_ 9 4" xfId="674"/>
    <cellStyle name="??? 9 5" xfId="675"/>
    <cellStyle name="???_x0008_ 9 5" xfId="676"/>
    <cellStyle name="??? 9 6" xfId="677"/>
    <cellStyle name="???_x0008_ 9 6" xfId="678"/>
    <cellStyle name="??? 9 7" xfId="679"/>
    <cellStyle name="???_x0008_ 9 7" xfId="680"/>
    <cellStyle name="??? 9 8" xfId="681"/>
    <cellStyle name="???_x0008_ 9 8" xfId="682"/>
    <cellStyle name="??? 9 9" xfId="683"/>
    <cellStyle name="???_x0008_ 9 9" xfId="684"/>
    <cellStyle name="?????" xfId="685"/>
    <cellStyle name="????? 2" xfId="686"/>
    <cellStyle name="????? 3" xfId="687"/>
    <cellStyle name="????? 4" xfId="688"/>
    <cellStyle name="????? 5" xfId="689"/>
    <cellStyle name="????????????????" xfId="690"/>
    <cellStyle name="???_x0008_???????_x0008_??????" xfId="691"/>
    <cellStyle name="???????????????? 1" xfId="692"/>
    <cellStyle name="???_x0008_???????_x0008_?????? 1" xfId="693"/>
    <cellStyle name="???????????????? 1 10" xfId="694"/>
    <cellStyle name="???_x0008_???????_x0008_?????? 1 10" xfId="695"/>
    <cellStyle name="???_x0008_???????_x0008_?????? 1 10 2" xfId="696"/>
    <cellStyle name="???????????????? 1 11" xfId="697"/>
    <cellStyle name="???_x0008_???????_x0008_?????? 1 11" xfId="698"/>
    <cellStyle name="???????????????? 1 12" xfId="699"/>
    <cellStyle name="???_x0008_???????_x0008_?????? 1 12" xfId="700"/>
    <cellStyle name="???????????????? 1 13" xfId="701"/>
    <cellStyle name="???_x0008_???????_x0008_?????? 1 13" xfId="702"/>
    <cellStyle name="???????????????? 1 14" xfId="703"/>
    <cellStyle name="???_x0008_???????_x0008_?????? 1 14" xfId="704"/>
    <cellStyle name="???????????????? 1 15" xfId="705"/>
    <cellStyle name="???_x0008_???????_x0008_?????? 1 15" xfId="706"/>
    <cellStyle name="???????????????? 1 16" xfId="707"/>
    <cellStyle name="???_x0008_???????_x0008_?????? 1 16" xfId="708"/>
    <cellStyle name="???_x0008_???????_x0008_?????? 1 17" xfId="709"/>
    <cellStyle name="???_x0008_???????_x0008_?????? 1 18" xfId="710"/>
    <cellStyle name="???_x0008_???????_x0008_?????? 1 19" xfId="711"/>
    <cellStyle name="???????????????? 1 2" xfId="712"/>
    <cellStyle name="???_x0008_???????_x0008_?????? 1 2" xfId="713"/>
    <cellStyle name="???_x0008_???????_x0008_?????? 1 2 2" xfId="714"/>
    <cellStyle name="???_x0008_???????_x0008_?????? 1 2 2 2" xfId="715"/>
    <cellStyle name="???_x0008_???????_x0008_?????? 1 2 2 3" xfId="716"/>
    <cellStyle name="???_x0008_???????_x0008_?????? 1 2 3" xfId="717"/>
    <cellStyle name="???_x0008_???????_x0008_?????? 1 2 4" xfId="718"/>
    <cellStyle name="???_x0008_???????_x0008_?????? 1 2 5" xfId="719"/>
    <cellStyle name="???_x0008_???????_x0008_?????? 1 2 6" xfId="720"/>
    <cellStyle name="???_x0008_???????_x0008_?????? 1 20" xfId="721"/>
    <cellStyle name="???_x0008_???????_x0008_?????? 1 21" xfId="722"/>
    <cellStyle name="???_x0008_???????_x0008_?????? 1 22" xfId="723"/>
    <cellStyle name="???_x0008_???????_x0008_?????? 1 23" xfId="724"/>
    <cellStyle name="???_x0008_???????_x0008_?????? 1 24" xfId="725"/>
    <cellStyle name="???_x0008_???????_x0008_?????? 1 25" xfId="726"/>
    <cellStyle name="???_x0008_???????_x0008_?????? 1 26" xfId="727"/>
    <cellStyle name="???_x0008_???????_x0008_?????? 1 27" xfId="728"/>
    <cellStyle name="???_x0008_???????_x0008_?????? 1 28" xfId="729"/>
    <cellStyle name="???_x0008_???????_x0008_?????? 1 29" xfId="730"/>
    <cellStyle name="???????????????? 1 3" xfId="731"/>
    <cellStyle name="???_x0008_???????_x0008_?????? 1 3" xfId="732"/>
    <cellStyle name="???_x0008_???????_x0008_?????? 1 3 2" xfId="733"/>
    <cellStyle name="???_x0008_???????_x0008_?????? 1 3 3" xfId="734"/>
    <cellStyle name="???_x0008_???????_x0008_?????? 1 30" xfId="735"/>
    <cellStyle name="???_x0008_???????_x0008_?????? 1 31" xfId="736"/>
    <cellStyle name="???_x0008_???????_x0008_?????? 1 32" xfId="737"/>
    <cellStyle name="???_x0008_???????_x0008_?????? 1 33" xfId="738"/>
    <cellStyle name="???_x0008_???????_x0008_?????? 1 34" xfId="739"/>
    <cellStyle name="???_x0008_???????_x0008_?????? 1 35" xfId="740"/>
    <cellStyle name="???_x0008_???????_x0008_?????? 1 36" xfId="741"/>
    <cellStyle name="???_x0008_???????_x0008_?????? 1 37" xfId="742"/>
    <cellStyle name="???_x0008_???????_x0008_?????? 1 38" xfId="743"/>
    <cellStyle name="???_x0008_???????_x0008_?????? 1 39" xfId="744"/>
    <cellStyle name="???????????????? 1 4" xfId="745"/>
    <cellStyle name="???_x0008_???????_x0008_?????? 1 4" xfId="746"/>
    <cellStyle name="???_x0008_???????_x0008_?????? 1 4 2" xfId="747"/>
    <cellStyle name="???_x0008_???????_x0008_?????? 1 4 3" xfId="748"/>
    <cellStyle name="???_x0008_???????_x0008_?????? 1 40" xfId="749"/>
    <cellStyle name="???_x0008_???????_x0008_?????? 1 41" xfId="750"/>
    <cellStyle name="???_x0008_???????_x0008_?????? 1 42" xfId="751"/>
    <cellStyle name="???_x0008_???????_x0008_?????? 1 43" xfId="752"/>
    <cellStyle name="???_x0008_???????_x0008_?????? 1 44" xfId="753"/>
    <cellStyle name="???_x0008_???????_x0008_?????? 1 45" xfId="754"/>
    <cellStyle name="???_x0008_???????_x0008_?????? 1 46" xfId="755"/>
    <cellStyle name="???_x0008_???????_x0008_?????? 1 47" xfId="756"/>
    <cellStyle name="???_x0008_???????_x0008_?????? 1 48" xfId="757"/>
    <cellStyle name="???_x0008_???????_x0008_?????? 1 49" xfId="758"/>
    <cellStyle name="???????????????? 1 5" xfId="759"/>
    <cellStyle name="???_x0008_???????_x0008_?????? 1 5" xfId="760"/>
    <cellStyle name="???_x0008_???????_x0008_?????? 1 5 2" xfId="761"/>
    <cellStyle name="???_x0008_???????_x0008_?????? 1 5 3" xfId="762"/>
    <cellStyle name="???_x0008_???????_x0008_?????? 1 50" xfId="763"/>
    <cellStyle name="???????????????? 1 6" xfId="764"/>
    <cellStyle name="???_x0008_???????_x0008_?????? 1 6" xfId="765"/>
    <cellStyle name="???_x0008_???????_x0008_?????? 1 6 2" xfId="766"/>
    <cellStyle name="???_x0008_???????_x0008_?????? 1 6 3" xfId="767"/>
    <cellStyle name="???????????????? 1 7" xfId="768"/>
    <cellStyle name="???_x0008_???????_x0008_?????? 1 7" xfId="769"/>
    <cellStyle name="???_x0008_???????_x0008_?????? 1 7 2" xfId="770"/>
    <cellStyle name="???_x0008_???????_x0008_?????? 1 7 3" xfId="771"/>
    <cellStyle name="???????????????? 1 8" xfId="772"/>
    <cellStyle name="???_x0008_???????_x0008_?????? 1 8" xfId="773"/>
    <cellStyle name="???????????????? 1 8 10" xfId="774"/>
    <cellStyle name="???_x0008_???????_x0008_?????? 1 8 10" xfId="775"/>
    <cellStyle name="???????????????? 1 8 2" xfId="776"/>
    <cellStyle name="???_x0008_???????_x0008_?????? 1 8 2" xfId="777"/>
    <cellStyle name="???????????????? 1 8 3" xfId="778"/>
    <cellStyle name="???_x0008_???????_x0008_?????? 1 8 3" xfId="779"/>
    <cellStyle name="???????????????? 1 8 4" xfId="780"/>
    <cellStyle name="???_x0008_???????_x0008_?????? 1 8 4" xfId="781"/>
    <cellStyle name="???????????????? 1 8 5" xfId="782"/>
    <cellStyle name="???_x0008_???????_x0008_?????? 1 8 5" xfId="783"/>
    <cellStyle name="???????????????? 1 8 6" xfId="784"/>
    <cellStyle name="???_x0008_???????_x0008_?????? 1 8 6" xfId="785"/>
    <cellStyle name="???????????????? 1 8 7" xfId="786"/>
    <cellStyle name="???_x0008_???????_x0008_?????? 1 8 7" xfId="787"/>
    <cellStyle name="???????????????? 1 8 8" xfId="788"/>
    <cellStyle name="???_x0008_???????_x0008_?????? 1 8 8" xfId="789"/>
    <cellStyle name="???????????????? 1 8 9" xfId="790"/>
    <cellStyle name="???_x0008_???????_x0008_?????? 1 8 9" xfId="791"/>
    <cellStyle name="???????????????? 1 9" xfId="792"/>
    <cellStyle name="???_x0008_???????_x0008_?????? 1 9" xfId="793"/>
    <cellStyle name="???????????????? 1 9 10" xfId="794"/>
    <cellStyle name="???_x0008_???????_x0008_?????? 1 9 10" xfId="795"/>
    <cellStyle name="???????????????? 1 9 2" xfId="796"/>
    <cellStyle name="???_x0008_???????_x0008_?????? 1 9 2" xfId="797"/>
    <cellStyle name="???????????????? 1 9 3" xfId="798"/>
    <cellStyle name="???_x0008_???????_x0008_?????? 1 9 3" xfId="799"/>
    <cellStyle name="???????????????? 1 9 4" xfId="800"/>
    <cellStyle name="???_x0008_???????_x0008_?????? 1 9 4" xfId="801"/>
    <cellStyle name="???????????????? 1 9 5" xfId="802"/>
    <cellStyle name="???_x0008_???????_x0008_?????? 1 9 5" xfId="803"/>
    <cellStyle name="???????????????? 1 9 6" xfId="804"/>
    <cellStyle name="???_x0008_???????_x0008_?????? 1 9 6" xfId="805"/>
    <cellStyle name="???????????????? 1 9 7" xfId="806"/>
    <cellStyle name="???_x0008_???????_x0008_?????? 1 9 7" xfId="807"/>
    <cellStyle name="???????????????? 1 9 8" xfId="808"/>
    <cellStyle name="???_x0008_???????_x0008_?????? 1 9 8" xfId="809"/>
    <cellStyle name="???????????????? 1 9 9" xfId="810"/>
    <cellStyle name="???_x0008_???????_x0008_?????? 1 9 9" xfId="811"/>
    <cellStyle name="???_x0008_???????_x0008_?????? 1_Квант_2011" xfId="812"/>
    <cellStyle name="???????????????? 10" xfId="813"/>
    <cellStyle name="???_x0008_???????_x0008_?????? 10" xfId="814"/>
    <cellStyle name="???????????????? 10 10" xfId="815"/>
    <cellStyle name="???_x0008_???????_x0008_?????? 10 10" xfId="816"/>
    <cellStyle name="???????????????? 10 2" xfId="817"/>
    <cellStyle name="???_x0008_???????_x0008_?????? 10 2" xfId="818"/>
    <cellStyle name="???????????????? 10 3" xfId="819"/>
    <cellStyle name="???_x0008_???????_x0008_?????? 10 3" xfId="820"/>
    <cellStyle name="???????????????? 10 4" xfId="821"/>
    <cellStyle name="???_x0008_???????_x0008_?????? 10 4" xfId="822"/>
    <cellStyle name="???????????????? 10 5" xfId="823"/>
    <cellStyle name="???_x0008_???????_x0008_?????? 10 5" xfId="824"/>
    <cellStyle name="???????????????? 10 6" xfId="825"/>
    <cellStyle name="???_x0008_???????_x0008_?????? 10 6" xfId="826"/>
    <cellStyle name="???????????????? 10 7" xfId="827"/>
    <cellStyle name="???_x0008_???????_x0008_?????? 10 7" xfId="828"/>
    <cellStyle name="???????????????? 10 8" xfId="829"/>
    <cellStyle name="???_x0008_???????_x0008_?????? 10 8" xfId="830"/>
    <cellStyle name="???????????????? 10 9" xfId="831"/>
    <cellStyle name="???_x0008_???????_x0008_?????? 10 9" xfId="832"/>
    <cellStyle name="???????????????? 11" xfId="833"/>
    <cellStyle name="???_x0008_???????_x0008_?????? 11" xfId="834"/>
    <cellStyle name="???????????????? 11 10" xfId="835"/>
    <cellStyle name="???_x0008_???????_x0008_?????? 11 10" xfId="836"/>
    <cellStyle name="???????????????? 11 2" xfId="837"/>
    <cellStyle name="???_x0008_???????_x0008_?????? 11 2" xfId="838"/>
    <cellStyle name="???????????????? 11 3" xfId="839"/>
    <cellStyle name="???_x0008_???????_x0008_?????? 11 3" xfId="840"/>
    <cellStyle name="???????????????? 11 4" xfId="841"/>
    <cellStyle name="???_x0008_???????_x0008_?????? 11 4" xfId="842"/>
    <cellStyle name="???????????????? 11 5" xfId="843"/>
    <cellStyle name="???_x0008_???????_x0008_?????? 11 5" xfId="844"/>
    <cellStyle name="???????????????? 11 6" xfId="845"/>
    <cellStyle name="???_x0008_???????_x0008_?????? 11 6" xfId="846"/>
    <cellStyle name="???????????????? 11 7" xfId="847"/>
    <cellStyle name="???_x0008_???????_x0008_?????? 11 7" xfId="848"/>
    <cellStyle name="???????????????? 11 8" xfId="849"/>
    <cellStyle name="???_x0008_???????_x0008_?????? 11 8" xfId="850"/>
    <cellStyle name="???????????????? 11 9" xfId="851"/>
    <cellStyle name="???_x0008_???????_x0008_?????? 11 9" xfId="852"/>
    <cellStyle name="???????????????? 12" xfId="853"/>
    <cellStyle name="???_x0008_???????_x0008_?????? 12" xfId="854"/>
    <cellStyle name="???????????????? 13" xfId="855"/>
    <cellStyle name="???_x0008_???????_x0008_?????? 13" xfId="856"/>
    <cellStyle name="???????????????? 14" xfId="857"/>
    <cellStyle name="???_x0008_???????_x0008_?????? 14" xfId="858"/>
    <cellStyle name="???????????????? 15" xfId="859"/>
    <cellStyle name="???_x0008_???????_x0008_?????? 15" xfId="860"/>
    <cellStyle name="???????????????? 16" xfId="861"/>
    <cellStyle name="???_x0008_???????_x0008_?????? 16" xfId="862"/>
    <cellStyle name="???????????????? 17" xfId="863"/>
    <cellStyle name="???_x0008_???????_x0008_?????? 17" xfId="864"/>
    <cellStyle name="???????????????? 18" xfId="865"/>
    <cellStyle name="???_x0008_???????_x0008_?????? 18" xfId="866"/>
    <cellStyle name="???_x0008_???????_x0008_?????? 19" xfId="867"/>
    <cellStyle name="???????????????? 2" xfId="868"/>
    <cellStyle name="???_x0008_???????_x0008_?????? 2" xfId="869"/>
    <cellStyle name="???????????????? 2 10" xfId="870"/>
    <cellStyle name="???_x0008_???????_x0008_?????? 2 10" xfId="871"/>
    <cellStyle name="???_x0008_???????_x0008_?????? 2 10 2" xfId="872"/>
    <cellStyle name="???????????????? 2 11" xfId="873"/>
    <cellStyle name="???_x0008_???????_x0008_?????? 2 11" xfId="874"/>
    <cellStyle name="???????????????? 2 12" xfId="875"/>
    <cellStyle name="???_x0008_???????_x0008_?????? 2 12" xfId="876"/>
    <cellStyle name="???????????????? 2 13" xfId="877"/>
    <cellStyle name="???_x0008_???????_x0008_?????? 2 13" xfId="878"/>
    <cellStyle name="???????????????? 2 14" xfId="879"/>
    <cellStyle name="???_x0008_???????_x0008_?????? 2 14" xfId="880"/>
    <cellStyle name="???????????????? 2 15" xfId="881"/>
    <cellStyle name="???_x0008_???????_x0008_?????? 2 15" xfId="882"/>
    <cellStyle name="???????????????? 2 16" xfId="883"/>
    <cellStyle name="???_x0008_???????_x0008_?????? 2 16" xfId="884"/>
    <cellStyle name="???_x0008_???????_x0008_?????? 2 17" xfId="885"/>
    <cellStyle name="???_x0008_???????_x0008_?????? 2 18" xfId="886"/>
    <cellStyle name="???_x0008_???????_x0008_?????? 2 19" xfId="887"/>
    <cellStyle name="???????????????? 2 2" xfId="888"/>
    <cellStyle name="???_x0008_???????_x0008_?????? 2 2" xfId="889"/>
    <cellStyle name="???_x0008_???????_x0008_?????? 2 2 2" xfId="890"/>
    <cellStyle name="???_x0008_???????_x0008_?????? 2 2 3" xfId="891"/>
    <cellStyle name="???_x0008_???????_x0008_?????? 2 20" xfId="892"/>
    <cellStyle name="???_x0008_???????_x0008_?????? 2 21" xfId="893"/>
    <cellStyle name="???_x0008_???????_x0008_?????? 2 22" xfId="894"/>
    <cellStyle name="???_x0008_???????_x0008_?????? 2 23" xfId="895"/>
    <cellStyle name="???_x0008_???????_x0008_?????? 2 24" xfId="896"/>
    <cellStyle name="???_x0008_???????_x0008_?????? 2 25" xfId="897"/>
    <cellStyle name="???_x0008_???????_x0008_?????? 2 26" xfId="898"/>
    <cellStyle name="???_x0008_???????_x0008_?????? 2 27" xfId="899"/>
    <cellStyle name="???_x0008_???????_x0008_?????? 2 28" xfId="900"/>
    <cellStyle name="???_x0008_???????_x0008_?????? 2 29" xfId="901"/>
    <cellStyle name="???????????????? 2 3" xfId="902"/>
    <cellStyle name="???_x0008_???????_x0008_?????? 2 3" xfId="903"/>
    <cellStyle name="???_x0008_???????_x0008_?????? 2 3 2" xfId="904"/>
    <cellStyle name="???_x0008_???????_x0008_?????? 2 30" xfId="905"/>
    <cellStyle name="???_x0008_???????_x0008_?????? 2 31" xfId="906"/>
    <cellStyle name="???_x0008_???????_x0008_?????? 2 32" xfId="907"/>
    <cellStyle name="???_x0008_???????_x0008_?????? 2 33" xfId="908"/>
    <cellStyle name="???_x0008_???????_x0008_?????? 2 34" xfId="909"/>
    <cellStyle name="???_x0008_???????_x0008_?????? 2 35" xfId="910"/>
    <cellStyle name="???_x0008_???????_x0008_?????? 2 36" xfId="911"/>
    <cellStyle name="???????????????? 2 4" xfId="912"/>
    <cellStyle name="???_x0008_???????_x0008_?????? 2 4" xfId="913"/>
    <cellStyle name="???_x0008_???????_x0008_?????? 2 4 2" xfId="914"/>
    <cellStyle name="???????????????? 2 5" xfId="915"/>
    <cellStyle name="???_x0008_???????_x0008_?????? 2 5" xfId="916"/>
    <cellStyle name="???_x0008_???????_x0008_?????? 2 5 2" xfId="917"/>
    <cellStyle name="???????????????? 2 6" xfId="918"/>
    <cellStyle name="???_x0008_???????_x0008_?????? 2 6" xfId="919"/>
    <cellStyle name="???_x0008_???????_x0008_?????? 2 6 2" xfId="920"/>
    <cellStyle name="???????????????? 2 7" xfId="921"/>
    <cellStyle name="???_x0008_???????_x0008_?????? 2 7" xfId="922"/>
    <cellStyle name="???_x0008_???????_x0008_?????? 2 7 2" xfId="923"/>
    <cellStyle name="???????????????? 2 8" xfId="924"/>
    <cellStyle name="???_x0008_???????_x0008_?????? 2 8" xfId="925"/>
    <cellStyle name="???????????????? 2 8 10" xfId="926"/>
    <cellStyle name="???_x0008_???????_x0008_?????? 2 8 10" xfId="927"/>
    <cellStyle name="???????????????? 2 8 2" xfId="928"/>
    <cellStyle name="???_x0008_???????_x0008_?????? 2 8 2" xfId="929"/>
    <cellStyle name="???????????????? 2 8 3" xfId="930"/>
    <cellStyle name="???_x0008_???????_x0008_?????? 2 8 3" xfId="931"/>
    <cellStyle name="???????????????? 2 8 4" xfId="932"/>
    <cellStyle name="???_x0008_???????_x0008_?????? 2 8 4" xfId="933"/>
    <cellStyle name="???????????????? 2 8 5" xfId="934"/>
    <cellStyle name="???_x0008_???????_x0008_?????? 2 8 5" xfId="935"/>
    <cellStyle name="???????????????? 2 8 6" xfId="936"/>
    <cellStyle name="???_x0008_???????_x0008_?????? 2 8 6" xfId="937"/>
    <cellStyle name="???????????????? 2 8 7" xfId="938"/>
    <cellStyle name="???_x0008_???????_x0008_?????? 2 8 7" xfId="939"/>
    <cellStyle name="???????????????? 2 8 8" xfId="940"/>
    <cellStyle name="???_x0008_???????_x0008_?????? 2 8 8" xfId="941"/>
    <cellStyle name="???????????????? 2 8 9" xfId="942"/>
    <cellStyle name="???_x0008_???????_x0008_?????? 2 8 9" xfId="943"/>
    <cellStyle name="???????????????? 2 9" xfId="944"/>
    <cellStyle name="???_x0008_???????_x0008_?????? 2 9" xfId="945"/>
    <cellStyle name="???????????????? 2 9 10" xfId="946"/>
    <cellStyle name="???_x0008_???????_x0008_?????? 2 9 10" xfId="947"/>
    <cellStyle name="???????????????? 2 9 2" xfId="948"/>
    <cellStyle name="???_x0008_???????_x0008_?????? 2 9 2" xfId="949"/>
    <cellStyle name="???????????????? 2 9 3" xfId="950"/>
    <cellStyle name="???_x0008_???????_x0008_?????? 2 9 3" xfId="951"/>
    <cellStyle name="???????????????? 2 9 4" xfId="952"/>
    <cellStyle name="???_x0008_???????_x0008_?????? 2 9 4" xfId="953"/>
    <cellStyle name="???????????????? 2 9 5" xfId="954"/>
    <cellStyle name="???_x0008_???????_x0008_?????? 2 9 5" xfId="955"/>
    <cellStyle name="???????????????? 2 9 6" xfId="956"/>
    <cellStyle name="???_x0008_???????_x0008_?????? 2 9 6" xfId="957"/>
    <cellStyle name="???????????????? 2 9 7" xfId="958"/>
    <cellStyle name="???_x0008_???????_x0008_?????? 2 9 7" xfId="959"/>
    <cellStyle name="???????????????? 2 9 8" xfId="960"/>
    <cellStyle name="???_x0008_???????_x0008_?????? 2 9 8" xfId="961"/>
    <cellStyle name="???????????????? 2 9 9" xfId="962"/>
    <cellStyle name="???_x0008_???????_x0008_?????? 2 9 9" xfId="963"/>
    <cellStyle name="???_x0008_???????_x0008_?????? 20" xfId="964"/>
    <cellStyle name="???_x0008_???????_x0008_?????? 21" xfId="965"/>
    <cellStyle name="???_x0008_???????_x0008_?????? 22" xfId="966"/>
    <cellStyle name="???_x0008_???????_x0008_?????? 23" xfId="967"/>
    <cellStyle name="???_x0008_???????_x0008_?????? 24" xfId="968"/>
    <cellStyle name="???_x0008_???????_x0008_?????? 25" xfId="969"/>
    <cellStyle name="???_x0008_???????_x0008_?????? 26" xfId="970"/>
    <cellStyle name="???_x0008_???????_x0008_?????? 27" xfId="971"/>
    <cellStyle name="???_x0008_???????_x0008_?????? 28" xfId="972"/>
    <cellStyle name="???_x0008_???????_x0008_?????? 29" xfId="973"/>
    <cellStyle name="???????????????? 3" xfId="974"/>
    <cellStyle name="???_x0008_???????_x0008_?????? 3" xfId="975"/>
    <cellStyle name="???????????????? 3 2" xfId="976"/>
    <cellStyle name="???_x0008_???????_x0008_?????? 3 2" xfId="977"/>
    <cellStyle name="???????????????? 3 3" xfId="978"/>
    <cellStyle name="???_x0008_???????_x0008_?????? 3 3" xfId="979"/>
    <cellStyle name="???????????????? 3 4" xfId="980"/>
    <cellStyle name="???_x0008_???????_x0008_?????? 3 4" xfId="981"/>
    <cellStyle name="???????????????? 3 5" xfId="982"/>
    <cellStyle name="???_x0008_???????_x0008_?????? 3 5" xfId="983"/>
    <cellStyle name="???_x0008_???????_x0008_?????? 30" xfId="984"/>
    <cellStyle name="???_x0008_???????_x0008_?????? 31" xfId="985"/>
    <cellStyle name="???_x0008_???????_x0008_?????? 32" xfId="986"/>
    <cellStyle name="???_x0008_???????_x0008_?????? 33" xfId="987"/>
    <cellStyle name="???_x0008_???????_x0008_?????? 34" xfId="988"/>
    <cellStyle name="???_x0008_???????_x0008_?????? 35" xfId="989"/>
    <cellStyle name="???_x0008_???????_x0008_?????? 36" xfId="990"/>
    <cellStyle name="???_x0008_???????_x0008_?????? 37" xfId="991"/>
    <cellStyle name="???_x0008_???????_x0008_?????? 38" xfId="992"/>
    <cellStyle name="???_x0008_???????_x0008_?????? 39" xfId="993"/>
    <cellStyle name="???????????????? 4" xfId="994"/>
    <cellStyle name="???_x0008_???????_x0008_?????? 4" xfId="995"/>
    <cellStyle name="???_x0008_???????_x0008_?????? 4 2" xfId="996"/>
    <cellStyle name="???_x0008_???????_x0008_?????? 4 3" xfId="997"/>
    <cellStyle name="???_x0008_???????_x0008_?????? 40" xfId="998"/>
    <cellStyle name="???_x0008_???????_x0008_?????? 41" xfId="999"/>
    <cellStyle name="???_x0008_???????_x0008_?????? 42" xfId="1000"/>
    <cellStyle name="???_x0008_???????_x0008_?????? 43" xfId="1001"/>
    <cellStyle name="???_x0008_???????_x0008_?????? 44" xfId="1002"/>
    <cellStyle name="???_x0008_???????_x0008_?????? 45" xfId="1003"/>
    <cellStyle name="???_x0008_???????_x0008_?????? 46" xfId="1004"/>
    <cellStyle name="???_x0008_???????_x0008_?????? 47" xfId="1005"/>
    <cellStyle name="???_x0008_???????_x0008_?????? 48" xfId="1006"/>
    <cellStyle name="???_x0008_???????_x0008_?????? 49" xfId="1007"/>
    <cellStyle name="???????????????? 5" xfId="1008"/>
    <cellStyle name="???_x0008_???????_x0008_?????? 5" xfId="1009"/>
    <cellStyle name="???_x0008_???????_x0008_?????? 5 2" xfId="1010"/>
    <cellStyle name="???_x0008_???????_x0008_?????? 5 3" xfId="1011"/>
    <cellStyle name="???_x0008_???????_x0008_?????? 50" xfId="1012"/>
    <cellStyle name="???????????????? 6" xfId="1013"/>
    <cellStyle name="???_x0008_???????_x0008_?????? 6" xfId="1014"/>
    <cellStyle name="???_x0008_???????_x0008_?????? 6 2" xfId="1015"/>
    <cellStyle name="???_x0008_???????_x0008_?????? 6 3" xfId="1016"/>
    <cellStyle name="???????????????? 7" xfId="1017"/>
    <cellStyle name="???_x0008_???????_x0008_?????? 7" xfId="1018"/>
    <cellStyle name="???_x0008_???????_x0008_?????? 7 2" xfId="1019"/>
    <cellStyle name="???_x0008_???????_x0008_?????? 7 3" xfId="1020"/>
    <cellStyle name="???????????????? 8" xfId="1021"/>
    <cellStyle name="???_x0008_???????_x0008_?????? 8" xfId="1022"/>
    <cellStyle name="???_x0008_???????_x0008_?????? 8 2" xfId="1023"/>
    <cellStyle name="???????????????? 9" xfId="1024"/>
    <cellStyle name="???_x0008_???????_x0008_?????? 9" xfId="1025"/>
    <cellStyle name="???_x0008_???????_x0008_?????? 9 2" xfId="1026"/>
    <cellStyle name="?????????????????" xfId="1027"/>
    <cellStyle name="?_x0010_???_x0013_???????_x0013_???_x0010_???" xfId="1028"/>
    <cellStyle name="????????????????? 1" xfId="1029"/>
    <cellStyle name="?_x0010_???_x0013_???????_x0013_???_x0010_??? 1" xfId="1030"/>
    <cellStyle name="????????????????? 1 2" xfId="1031"/>
    <cellStyle name="?_x0010_???_x0013_???????_x0013_???_x0010_??? 1 2" xfId="1032"/>
    <cellStyle name="????????????????? 1 3" xfId="1033"/>
    <cellStyle name="?_x0010_???_x0013_???????_x0013_???_x0010_??? 1 3" xfId="1034"/>
    <cellStyle name="????????????????? 1 4" xfId="1035"/>
    <cellStyle name="?_x0010_???_x0013_???????_x0013_???_x0010_??? 1 4" xfId="1036"/>
    <cellStyle name="????????????????? 1 5" xfId="1037"/>
    <cellStyle name="?_x0010_???_x0013_???????_x0013_???_x0010_??? 1 5" xfId="1038"/>
    <cellStyle name="?_x0010_???_x0013_???????_x0013_???_x0010_??? 1 6" xfId="1039"/>
    <cellStyle name="?_x0010_???_x0013_???????_x0013_???_x0010_??? 1 7" xfId="1040"/>
    <cellStyle name="?_x0010_???_x0013_???????_x0013_???_x0010_??? 1 8" xfId="1041"/>
    <cellStyle name="?_x0010_???_x0013_???????_x0013_???_x0010_??? 10" xfId="1042"/>
    <cellStyle name="?_x0010_???_x0013_???????_x0013_???_x0010_??? 11" xfId="1043"/>
    <cellStyle name="?_x0010_???_x0013_???????_x0013_???_x0010_??? 12" xfId="1044"/>
    <cellStyle name="?_x0010_???_x0013_???????_x0013_???_x0010_??? 13" xfId="1045"/>
    <cellStyle name="?_x0010_???_x0013_???????_x0013_???_x0010_??? 14" xfId="1046"/>
    <cellStyle name="?_x0010_???_x0013_???????_x0013_???_x0010_??? 15" xfId="1047"/>
    <cellStyle name="?_x0010_???_x0013_???????_x0013_???_x0010_??? 16" xfId="1048"/>
    <cellStyle name="?_x0010_???_x0013_???????_x0013_???_x0010_??? 17" xfId="1049"/>
    <cellStyle name="?_x0010_???_x0013_???????_x0013_???_x0010_??? 18" xfId="1050"/>
    <cellStyle name="?_x0010_???_x0013_???????_x0013_???_x0010_??? 19" xfId="1051"/>
    <cellStyle name="????????????????? 2" xfId="1052"/>
    <cellStyle name="?_x0010_???_x0013_???????_x0013_???_x0010_??? 2" xfId="1053"/>
    <cellStyle name="????????????????? 2 2" xfId="1054"/>
    <cellStyle name="?_x0010_???_x0013_???????_x0013_???_x0010_??? 2 2" xfId="1055"/>
    <cellStyle name="????????????????? 2 3" xfId="1056"/>
    <cellStyle name="?_x0010_???_x0013_???????_x0013_???_x0010_??? 2 3" xfId="1057"/>
    <cellStyle name="????????????????? 2 4" xfId="1058"/>
    <cellStyle name="?_x0010_???_x0013_???????_x0013_???_x0010_??? 2 4" xfId="1059"/>
    <cellStyle name="????????????????? 2 5" xfId="1060"/>
    <cellStyle name="?_x0010_???_x0013_???????_x0013_???_x0010_??? 2 5" xfId="1061"/>
    <cellStyle name="????????????????? 3" xfId="1062"/>
    <cellStyle name="?_x0010_???_x0013_???????_x0013_???_x0010_??? 3" xfId="1063"/>
    <cellStyle name="????????????????? 3 2" xfId="1064"/>
    <cellStyle name="?_x0010_???_x0013_???????_x0013_???_x0010_??? 3 2" xfId="1065"/>
    <cellStyle name="????????????????? 3 3" xfId="1066"/>
    <cellStyle name="?_x0010_???_x0013_???????_x0013_???_x0010_??? 3 3" xfId="1067"/>
    <cellStyle name="????????????????? 3 4" xfId="1068"/>
    <cellStyle name="?_x0010_???_x0013_???????_x0013_???_x0010_??? 3 4" xfId="1069"/>
    <cellStyle name="????????????????? 3 5" xfId="1070"/>
    <cellStyle name="?_x0010_???_x0013_???????_x0013_???_x0010_??? 3 5" xfId="1071"/>
    <cellStyle name="????????????????? 4" xfId="1072"/>
    <cellStyle name="?_x0010_???_x0013_???????_x0013_???_x0010_??? 4" xfId="1073"/>
    <cellStyle name="????????????????? 5" xfId="1074"/>
    <cellStyle name="?_x0010_???_x0013_???????_x0013_???_x0010_??? 5" xfId="1075"/>
    <cellStyle name="????????????????? 6" xfId="1076"/>
    <cellStyle name="?_x0010_???_x0013_???????_x0013_???_x0010_??? 6" xfId="1077"/>
    <cellStyle name="????????????????? 7" xfId="1078"/>
    <cellStyle name="?_x0010_???_x0013_???????_x0013_???_x0010_??? 7" xfId="1079"/>
    <cellStyle name="?_x0010_???_x0013_???????_x0013_???_x0010_??? 8" xfId="1080"/>
    <cellStyle name="?_x0010_???_x0013_???????_x0013_???_x0010_??? 9" xfId="1081"/>
    <cellStyle name="?????????????????????" xfId="1082"/>
    <cellStyle name="?_x0008_???????_x0008_???????_x0008_??????" xfId="1083"/>
    <cellStyle name="????????????????????? 1" xfId="1084"/>
    <cellStyle name="?_x0008_???????_x0008_???????_x0008_?????? 1" xfId="1085"/>
    <cellStyle name="????????????????????? 1 2" xfId="1086"/>
    <cellStyle name="?_x0008_???????_x0008_???????_x0008_?????? 1 2" xfId="1087"/>
    <cellStyle name="????????????????????? 1 3" xfId="1088"/>
    <cellStyle name="?_x0008_???????_x0008_???????_x0008_?????? 1 3" xfId="1089"/>
    <cellStyle name="????????????????????? 1 4" xfId="1090"/>
    <cellStyle name="?_x0008_???????_x0008_???????_x0008_?????? 1 4" xfId="1091"/>
    <cellStyle name="????????????????????? 1 5" xfId="1092"/>
    <cellStyle name="?_x0008_???????_x0008_???????_x0008_?????? 1 5" xfId="1093"/>
    <cellStyle name="????????????????????? 2" xfId="1094"/>
    <cellStyle name="?_x0008_???????_x0008_???????_x0008_?????? 2" xfId="1095"/>
    <cellStyle name="????????????????????? 2 2" xfId="1096"/>
    <cellStyle name="?_x0008_???????_x0008_???????_x0008_?????? 2 2" xfId="1097"/>
    <cellStyle name="????????????????????? 2 3" xfId="1098"/>
    <cellStyle name="?_x0008_???????_x0008_???????_x0008_?????? 2 3" xfId="1099"/>
    <cellStyle name="????????????????????? 2 4" xfId="1100"/>
    <cellStyle name="?_x0008_???????_x0008_???????_x0008_?????? 2 4" xfId="1101"/>
    <cellStyle name="????????????????????? 2 5" xfId="1102"/>
    <cellStyle name="?_x0008_???????_x0008_???????_x0008_?????? 2 5" xfId="1103"/>
    <cellStyle name="????????????????????? 3" xfId="1104"/>
    <cellStyle name="?_x0008_???????_x0008_???????_x0008_?????? 3" xfId="1105"/>
    <cellStyle name="????????????????????? 3 2" xfId="1106"/>
    <cellStyle name="?_x0008_???????_x0008_???????_x0008_?????? 3 2" xfId="1107"/>
    <cellStyle name="????????????????????? 3 3" xfId="1108"/>
    <cellStyle name="?_x0008_???????_x0008_???????_x0008_?????? 3 3" xfId="1109"/>
    <cellStyle name="????????????????????? 3 4" xfId="1110"/>
    <cellStyle name="?_x0008_???????_x0008_???????_x0008_?????? 3 4" xfId="1111"/>
    <cellStyle name="????????????????????? 3 5" xfId="1112"/>
    <cellStyle name="?_x0008_???????_x0008_???????_x0008_?????? 3 5" xfId="1113"/>
    <cellStyle name="????????????????????? 4" xfId="1114"/>
    <cellStyle name="?_x0008_???????_x0008_???????_x0008_?????? 4" xfId="1115"/>
    <cellStyle name="????????????????????? 5" xfId="1116"/>
    <cellStyle name="?_x0008_???????_x0008_???????_x0008_?????? 5" xfId="1117"/>
    <cellStyle name="????????????????????? 6" xfId="1118"/>
    <cellStyle name="?_x0008_???????_x0008_???????_x0008_?????? 6" xfId="1119"/>
    <cellStyle name="????????????????????? 7" xfId="1120"/>
    <cellStyle name="?_x0008_???????_x0008_???????_x0008_?????? 7" xfId="1121"/>
    <cellStyle name="???????????????????????" xfId="1122"/>
    <cellStyle name="?_x0008_???????_x0008_???????_x0001_???????_x0001_?" xfId="1123"/>
    <cellStyle name="??????????????????????? 1" xfId="1124"/>
    <cellStyle name="?_x0008_???????_x0008_???????_x0001_???????_x0001_? 1" xfId="1125"/>
    <cellStyle name="??????????????????????? 1 10" xfId="1126"/>
    <cellStyle name="?_x0008_???????_x0008_???????_x0001_???????_x0001_? 1 10" xfId="1127"/>
    <cellStyle name="?_x0008_???????_x0008_???????_x0001_???????_x0001_? 1 10 2" xfId="1128"/>
    <cellStyle name="??????????????????????? 1 11" xfId="1129"/>
    <cellStyle name="?_x0008_???????_x0008_???????_x0001_???????_x0001_? 1 11" xfId="1130"/>
    <cellStyle name="??????????????????????? 1 12" xfId="1131"/>
    <cellStyle name="?_x0008_???????_x0008_???????_x0001_???????_x0001_? 1 12" xfId="1132"/>
    <cellStyle name="??????????????????????? 1 13" xfId="1133"/>
    <cellStyle name="?_x0008_???????_x0008_???????_x0001_???????_x0001_? 1 13" xfId="1134"/>
    <cellStyle name="??????????????????????? 1 14" xfId="1135"/>
    <cellStyle name="?_x0008_???????_x0008_???????_x0001_???????_x0001_? 1 14" xfId="1136"/>
    <cellStyle name="??????????????????????? 1 15" xfId="1137"/>
    <cellStyle name="?_x0008_???????_x0008_???????_x0001_???????_x0001_? 1 15" xfId="1138"/>
    <cellStyle name="??????????????????????? 1 16" xfId="1139"/>
    <cellStyle name="?_x0008_???????_x0008_???????_x0001_???????_x0001_? 1 16" xfId="1140"/>
    <cellStyle name="?_x0008_???????_x0008_???????_x0001_???????_x0001_? 1 17" xfId="1141"/>
    <cellStyle name="?_x0008_???????_x0008_???????_x0001_???????_x0001_? 1 18" xfId="1142"/>
    <cellStyle name="?_x0008_???????_x0008_???????_x0001_???????_x0001_? 1 19" xfId="1143"/>
    <cellStyle name="??????????????????????? 1 2" xfId="1144"/>
    <cellStyle name="?_x0008_???????_x0008_???????_x0001_???????_x0001_? 1 2" xfId="1145"/>
    <cellStyle name="?_x0008_???????_x0008_???????_x0001_???????_x0001_? 1 2 2" xfId="1146"/>
    <cellStyle name="?_x0008_???????_x0008_???????_x0001_???????_x0001_? 1 2 2 2" xfId="1147"/>
    <cellStyle name="?_x0008_???????_x0008_???????_x0001_???????_x0001_? 1 2 2 3" xfId="1148"/>
    <cellStyle name="?_x0008_???????_x0008_???????_x0001_???????_x0001_? 1 2 3" xfId="1149"/>
    <cellStyle name="?_x0008_???????_x0008_???????_x0001_???????_x0001_? 1 2 4" xfId="1150"/>
    <cellStyle name="?_x0008_???????_x0008_???????_x0001_???????_x0001_? 1 2 5" xfId="1151"/>
    <cellStyle name="?_x0008_???????_x0008_???????_x0001_???????_x0001_? 1 2 6" xfId="1152"/>
    <cellStyle name="?_x0008_???????_x0008_???????_x0001_???????_x0001_? 1 20" xfId="1153"/>
    <cellStyle name="?_x0008_???????_x0008_???????_x0001_???????_x0001_? 1 21" xfId="1154"/>
    <cellStyle name="?_x0008_???????_x0008_???????_x0001_???????_x0001_? 1 22" xfId="1155"/>
    <cellStyle name="?_x0008_???????_x0008_???????_x0001_???????_x0001_? 1 23" xfId="1156"/>
    <cellStyle name="?_x0008_???????_x0008_???????_x0001_???????_x0001_? 1 24" xfId="1157"/>
    <cellStyle name="?_x0008_???????_x0008_???????_x0001_???????_x0001_? 1 25" xfId="1158"/>
    <cellStyle name="?_x0008_???????_x0008_???????_x0001_???????_x0001_? 1 26" xfId="1159"/>
    <cellStyle name="?_x0008_???????_x0008_???????_x0001_???????_x0001_? 1 27" xfId="1160"/>
    <cellStyle name="?_x0008_???????_x0008_???????_x0001_???????_x0001_? 1 28" xfId="1161"/>
    <cellStyle name="?_x0008_???????_x0008_???????_x0001_???????_x0001_? 1 29" xfId="1162"/>
    <cellStyle name="??????????????????????? 1 3" xfId="1163"/>
    <cellStyle name="?_x0008_???????_x0008_???????_x0001_???????_x0001_? 1 3" xfId="1164"/>
    <cellStyle name="?_x0008_???????_x0008_???????_x0001_???????_x0001_? 1 3 2" xfId="1165"/>
    <cellStyle name="?_x0008_???????_x0008_???????_x0001_???????_x0001_? 1 3 3" xfId="1166"/>
    <cellStyle name="?_x0008_???????_x0008_???????_x0001_???????_x0001_? 1 30" xfId="1167"/>
    <cellStyle name="?_x0008_???????_x0008_???????_x0001_???????_x0001_? 1 31" xfId="1168"/>
    <cellStyle name="?_x0008_???????_x0008_???????_x0001_???????_x0001_? 1 32" xfId="1169"/>
    <cellStyle name="?_x0008_???????_x0008_???????_x0001_???????_x0001_? 1 33" xfId="1170"/>
    <cellStyle name="?_x0008_???????_x0008_???????_x0001_???????_x0001_? 1 34" xfId="1171"/>
    <cellStyle name="?_x0008_???????_x0008_???????_x0001_???????_x0001_? 1 35" xfId="1172"/>
    <cellStyle name="?_x0008_???????_x0008_???????_x0001_???????_x0001_? 1 36" xfId="1173"/>
    <cellStyle name="?_x0008_???????_x0008_???????_x0001_???????_x0001_? 1 37" xfId="1174"/>
    <cellStyle name="?_x0008_???????_x0008_???????_x0001_???????_x0001_? 1 38" xfId="1175"/>
    <cellStyle name="?_x0008_???????_x0008_???????_x0001_???????_x0001_? 1 39" xfId="1176"/>
    <cellStyle name="??????????????????????? 1 4" xfId="1177"/>
    <cellStyle name="?_x0008_???????_x0008_???????_x0001_???????_x0001_? 1 4" xfId="1178"/>
    <cellStyle name="?_x0008_???????_x0008_???????_x0001_???????_x0001_? 1 4 2" xfId="1179"/>
    <cellStyle name="?_x0008_???????_x0008_???????_x0001_???????_x0001_? 1 4 3" xfId="1180"/>
    <cellStyle name="?_x0008_???????_x0008_???????_x0001_???????_x0001_? 1 40" xfId="1181"/>
    <cellStyle name="?_x0008_???????_x0008_???????_x0001_???????_x0001_? 1 41" xfId="1182"/>
    <cellStyle name="?_x0008_???????_x0008_???????_x0001_???????_x0001_? 1 42" xfId="1183"/>
    <cellStyle name="?_x0008_???????_x0008_???????_x0001_???????_x0001_? 1 43" xfId="1184"/>
    <cellStyle name="?_x0008_???????_x0008_???????_x0001_???????_x0001_? 1 44" xfId="1185"/>
    <cellStyle name="?_x0008_???????_x0008_???????_x0001_???????_x0001_? 1 45" xfId="1186"/>
    <cellStyle name="?_x0008_???????_x0008_???????_x0001_???????_x0001_? 1 46" xfId="1187"/>
    <cellStyle name="?_x0008_???????_x0008_???????_x0001_???????_x0001_? 1 47" xfId="1188"/>
    <cellStyle name="?_x0008_???????_x0008_???????_x0001_???????_x0001_? 1 48" xfId="1189"/>
    <cellStyle name="?_x0008_???????_x0008_???????_x0001_???????_x0001_? 1 49" xfId="1190"/>
    <cellStyle name="??????????????????????? 1 5" xfId="1191"/>
    <cellStyle name="?_x0008_???????_x0008_???????_x0001_???????_x0001_? 1 5" xfId="1192"/>
    <cellStyle name="?_x0008_???????_x0008_???????_x0001_???????_x0001_? 1 5 2" xfId="1193"/>
    <cellStyle name="?_x0008_???????_x0008_???????_x0001_???????_x0001_? 1 5 3" xfId="1194"/>
    <cellStyle name="?_x0008_???????_x0008_???????_x0001_???????_x0001_? 1 50" xfId="1195"/>
    <cellStyle name="??????????????????????? 1 6" xfId="1196"/>
    <cellStyle name="?_x0008_???????_x0008_???????_x0001_???????_x0001_? 1 6" xfId="1197"/>
    <cellStyle name="?_x0008_???????_x0008_???????_x0001_???????_x0001_? 1 6 2" xfId="1198"/>
    <cellStyle name="?_x0008_???????_x0008_???????_x0001_???????_x0001_? 1 6 3" xfId="1199"/>
    <cellStyle name="??????????????????????? 1 7" xfId="1200"/>
    <cellStyle name="?_x0008_???????_x0008_???????_x0001_???????_x0001_? 1 7" xfId="1201"/>
    <cellStyle name="?_x0008_???????_x0008_???????_x0001_???????_x0001_? 1 7 2" xfId="1202"/>
    <cellStyle name="?_x0008_???????_x0008_???????_x0001_???????_x0001_? 1 7 3" xfId="1203"/>
    <cellStyle name="??????????????????????? 1 8" xfId="1204"/>
    <cellStyle name="?_x0008_???????_x0008_???????_x0001_???????_x0001_? 1 8" xfId="1205"/>
    <cellStyle name="??????????????????????? 1 8 10" xfId="1206"/>
    <cellStyle name="?_x0008_???????_x0008_???????_x0001_???????_x0001_? 1 8 10" xfId="1207"/>
    <cellStyle name="??????????????????????? 1 8 2" xfId="1208"/>
    <cellStyle name="?_x0008_???????_x0008_???????_x0001_???????_x0001_? 1 8 2" xfId="1209"/>
    <cellStyle name="??????????????????????? 1 8 3" xfId="1210"/>
    <cellStyle name="?_x0008_???????_x0008_???????_x0001_???????_x0001_? 1 8 3" xfId="1211"/>
    <cellStyle name="??????????????????????? 1 8 4" xfId="1212"/>
    <cellStyle name="?_x0008_???????_x0008_???????_x0001_???????_x0001_? 1 8 4" xfId="1213"/>
    <cellStyle name="??????????????????????? 1 8 5" xfId="1214"/>
    <cellStyle name="?_x0008_???????_x0008_???????_x0001_???????_x0001_? 1 8 5" xfId="1215"/>
    <cellStyle name="??????????????????????? 1 8 6" xfId="1216"/>
    <cellStyle name="?_x0008_???????_x0008_???????_x0001_???????_x0001_? 1 8 6" xfId="1217"/>
    <cellStyle name="??????????????????????? 1 8 7" xfId="1218"/>
    <cellStyle name="?_x0008_???????_x0008_???????_x0001_???????_x0001_? 1 8 7" xfId="1219"/>
    <cellStyle name="??????????????????????? 1 8 8" xfId="1220"/>
    <cellStyle name="?_x0008_???????_x0008_???????_x0001_???????_x0001_? 1 8 8" xfId="1221"/>
    <cellStyle name="??????????????????????? 1 8 9" xfId="1222"/>
    <cellStyle name="?_x0008_???????_x0008_???????_x0001_???????_x0001_? 1 8 9" xfId="1223"/>
    <cellStyle name="??????????????????????? 1 9" xfId="1224"/>
    <cellStyle name="?_x0008_???????_x0008_???????_x0001_???????_x0001_? 1 9" xfId="1225"/>
    <cellStyle name="??????????????????????? 1 9 10" xfId="1226"/>
    <cellStyle name="?_x0008_???????_x0008_???????_x0001_???????_x0001_? 1 9 10" xfId="1227"/>
    <cellStyle name="??????????????????????? 1 9 2" xfId="1228"/>
    <cellStyle name="?_x0008_???????_x0008_???????_x0001_???????_x0001_? 1 9 2" xfId="1229"/>
    <cellStyle name="??????????????????????? 1 9 3" xfId="1230"/>
    <cellStyle name="?_x0008_???????_x0008_???????_x0001_???????_x0001_? 1 9 3" xfId="1231"/>
    <cellStyle name="??????????????????????? 1 9 4" xfId="1232"/>
    <cellStyle name="?_x0008_???????_x0008_???????_x0001_???????_x0001_? 1 9 4" xfId="1233"/>
    <cellStyle name="??????????????????????? 1 9 5" xfId="1234"/>
    <cellStyle name="?_x0008_???????_x0008_???????_x0001_???????_x0001_? 1 9 5" xfId="1235"/>
    <cellStyle name="??????????????????????? 1 9 6" xfId="1236"/>
    <cellStyle name="?_x0008_???????_x0008_???????_x0001_???????_x0001_? 1 9 6" xfId="1237"/>
    <cellStyle name="??????????????????????? 1 9 7" xfId="1238"/>
    <cellStyle name="?_x0008_???????_x0008_???????_x0001_???????_x0001_? 1 9 7" xfId="1239"/>
    <cellStyle name="??????????????????????? 1 9 8" xfId="1240"/>
    <cellStyle name="?_x0008_???????_x0008_???????_x0001_???????_x0001_? 1 9 8" xfId="1241"/>
    <cellStyle name="??????????????????????? 1 9 9" xfId="1242"/>
    <cellStyle name="?_x0008_???????_x0008_???????_x0001_???????_x0001_? 1 9 9" xfId="1243"/>
    <cellStyle name="?_x0008_???????_x0008_???????_x0001_???????_x0001_? 1_Квант_2011" xfId="1244"/>
    <cellStyle name="??????????????????????? 10" xfId="1245"/>
    <cellStyle name="?_x0008_???????_x0008_???????_x0001_???????_x0001_? 10" xfId="1246"/>
    <cellStyle name="??????????????????????? 10 10" xfId="1247"/>
    <cellStyle name="?_x0008_???????_x0008_???????_x0001_???????_x0001_? 10 10" xfId="1248"/>
    <cellStyle name="??????????????????????? 10 2" xfId="1249"/>
    <cellStyle name="?_x0008_???????_x0008_???????_x0001_???????_x0001_? 10 2" xfId="1250"/>
    <cellStyle name="??????????????????????? 10 3" xfId="1251"/>
    <cellStyle name="?_x0008_???????_x0008_???????_x0001_???????_x0001_? 10 3" xfId="1252"/>
    <cellStyle name="??????????????????????? 10 4" xfId="1253"/>
    <cellStyle name="?_x0008_???????_x0008_???????_x0001_???????_x0001_? 10 4" xfId="1254"/>
    <cellStyle name="??????????????????????? 10 5" xfId="1255"/>
    <cellStyle name="?_x0008_???????_x0008_???????_x0001_???????_x0001_? 10 5" xfId="1256"/>
    <cellStyle name="??????????????????????? 10 6" xfId="1257"/>
    <cellStyle name="?_x0008_???????_x0008_???????_x0001_???????_x0001_? 10 6" xfId="1258"/>
    <cellStyle name="??????????????????????? 10 7" xfId="1259"/>
    <cellStyle name="?_x0008_???????_x0008_???????_x0001_???????_x0001_? 10 7" xfId="1260"/>
    <cellStyle name="??????????????????????? 10 8" xfId="1261"/>
    <cellStyle name="?_x0008_???????_x0008_???????_x0001_???????_x0001_? 10 8" xfId="1262"/>
    <cellStyle name="??????????????????????? 10 9" xfId="1263"/>
    <cellStyle name="?_x0008_???????_x0008_???????_x0001_???????_x0001_? 10 9" xfId="1264"/>
    <cellStyle name="??????????????????????? 11" xfId="1265"/>
    <cellStyle name="?_x0008_???????_x0008_???????_x0001_???????_x0001_? 11" xfId="1266"/>
    <cellStyle name="??????????????????????? 11 10" xfId="1267"/>
    <cellStyle name="?_x0008_???????_x0008_???????_x0001_???????_x0001_? 11 10" xfId="1268"/>
    <cellStyle name="??????????????????????? 11 2" xfId="1269"/>
    <cellStyle name="?_x0008_???????_x0008_???????_x0001_???????_x0001_? 11 2" xfId="1270"/>
    <cellStyle name="??????????????????????? 11 3" xfId="1271"/>
    <cellStyle name="?_x0008_???????_x0008_???????_x0001_???????_x0001_? 11 3" xfId="1272"/>
    <cellStyle name="??????????????????????? 11 4" xfId="1273"/>
    <cellStyle name="?_x0008_???????_x0008_???????_x0001_???????_x0001_? 11 4" xfId="1274"/>
    <cellStyle name="??????????????????????? 11 5" xfId="1275"/>
    <cellStyle name="?_x0008_???????_x0008_???????_x0001_???????_x0001_? 11 5" xfId="1276"/>
    <cellStyle name="??????????????????????? 11 6" xfId="1277"/>
    <cellStyle name="?_x0008_???????_x0008_???????_x0001_???????_x0001_? 11 6" xfId="1278"/>
    <cellStyle name="??????????????????????? 11 7" xfId="1279"/>
    <cellStyle name="?_x0008_???????_x0008_???????_x0001_???????_x0001_? 11 7" xfId="1280"/>
    <cellStyle name="??????????????????????? 11 8" xfId="1281"/>
    <cellStyle name="?_x0008_???????_x0008_???????_x0001_???????_x0001_? 11 8" xfId="1282"/>
    <cellStyle name="??????????????????????? 11 9" xfId="1283"/>
    <cellStyle name="?_x0008_???????_x0008_???????_x0001_???????_x0001_? 11 9" xfId="1284"/>
    <cellStyle name="??????????????????????? 12" xfId="1285"/>
    <cellStyle name="?_x0008_???????_x0008_???????_x0001_???????_x0001_? 12" xfId="1286"/>
    <cellStyle name="??????????????????????? 13" xfId="1287"/>
    <cellStyle name="?_x0008_???????_x0008_???????_x0001_???????_x0001_? 13" xfId="1288"/>
    <cellStyle name="??????????????????????? 14" xfId="1289"/>
    <cellStyle name="?_x0008_???????_x0008_???????_x0001_???????_x0001_? 14" xfId="1290"/>
    <cellStyle name="??????????????????????? 15" xfId="1291"/>
    <cellStyle name="?_x0008_???????_x0008_???????_x0001_???????_x0001_? 15" xfId="1292"/>
    <cellStyle name="??????????????????????? 16" xfId="1293"/>
    <cellStyle name="?_x0008_???????_x0008_???????_x0001_???????_x0001_? 16" xfId="1294"/>
    <cellStyle name="??????????????????????? 17" xfId="1295"/>
    <cellStyle name="?_x0008_???????_x0008_???????_x0001_???????_x0001_? 17" xfId="1296"/>
    <cellStyle name="??????????????????????? 18" xfId="1297"/>
    <cellStyle name="?_x0008_???????_x0008_???????_x0001_???????_x0001_? 18" xfId="1298"/>
    <cellStyle name="?_x0008_???????_x0008_???????_x0001_???????_x0001_? 19" xfId="1299"/>
    <cellStyle name="??????????????????????? 2" xfId="1300"/>
    <cellStyle name="?_x0008_???????_x0008_???????_x0001_???????_x0001_? 2" xfId="1301"/>
    <cellStyle name="??????????????????????? 2 10" xfId="1302"/>
    <cellStyle name="?_x0008_???????_x0008_???????_x0001_???????_x0001_? 2 10" xfId="1303"/>
    <cellStyle name="?_x0008_???????_x0008_???????_x0001_???????_x0001_? 2 10 2" xfId="1304"/>
    <cellStyle name="??????????????????????? 2 11" xfId="1305"/>
    <cellStyle name="?_x0008_???????_x0008_???????_x0001_???????_x0001_? 2 11" xfId="1306"/>
    <cellStyle name="??????????????????????? 2 12" xfId="1307"/>
    <cellStyle name="?_x0008_???????_x0008_???????_x0001_???????_x0001_? 2 12" xfId="1308"/>
    <cellStyle name="??????????????????????? 2 13" xfId="1309"/>
    <cellStyle name="?_x0008_???????_x0008_???????_x0001_???????_x0001_? 2 13" xfId="1310"/>
    <cellStyle name="??????????????????????? 2 14" xfId="1311"/>
    <cellStyle name="?_x0008_???????_x0008_???????_x0001_???????_x0001_? 2 14" xfId="1312"/>
    <cellStyle name="??????????????????????? 2 15" xfId="1313"/>
    <cellStyle name="?_x0008_???????_x0008_???????_x0001_???????_x0001_? 2 15" xfId="1314"/>
    <cellStyle name="??????????????????????? 2 16" xfId="1315"/>
    <cellStyle name="?_x0008_???????_x0008_???????_x0001_???????_x0001_? 2 16" xfId="1316"/>
    <cellStyle name="?_x0008_???????_x0008_???????_x0001_???????_x0001_? 2 17" xfId="1317"/>
    <cellStyle name="?_x0008_???????_x0008_???????_x0001_???????_x0001_? 2 18" xfId="1318"/>
    <cellStyle name="?_x0008_???????_x0008_???????_x0001_???????_x0001_? 2 19" xfId="1319"/>
    <cellStyle name="??????????????????????? 2 2" xfId="1320"/>
    <cellStyle name="?_x0008_???????_x0008_???????_x0001_???????_x0001_? 2 2" xfId="1321"/>
    <cellStyle name="?_x0008_???????_x0008_???????_x0001_???????_x0001_? 2 2 2" xfId="1322"/>
    <cellStyle name="?_x0008_???????_x0008_???????_x0001_???????_x0001_? 2 2 3" xfId="1323"/>
    <cellStyle name="?_x0008_???????_x0008_???????_x0001_???????_x0001_? 2 20" xfId="1324"/>
    <cellStyle name="?_x0008_???????_x0008_???????_x0001_???????_x0001_? 2 21" xfId="1325"/>
    <cellStyle name="?_x0008_???????_x0008_???????_x0001_???????_x0001_? 2 22" xfId="1326"/>
    <cellStyle name="?_x0008_???????_x0008_???????_x0001_???????_x0001_? 2 23" xfId="1327"/>
    <cellStyle name="?_x0008_???????_x0008_???????_x0001_???????_x0001_? 2 24" xfId="1328"/>
    <cellStyle name="?_x0008_???????_x0008_???????_x0001_???????_x0001_? 2 25" xfId="1329"/>
    <cellStyle name="?_x0008_???????_x0008_???????_x0001_???????_x0001_? 2 26" xfId="1330"/>
    <cellStyle name="?_x0008_???????_x0008_???????_x0001_???????_x0001_? 2 27" xfId="1331"/>
    <cellStyle name="?_x0008_???????_x0008_???????_x0001_???????_x0001_? 2 28" xfId="1332"/>
    <cellStyle name="?_x0008_???????_x0008_???????_x0001_???????_x0001_? 2 29" xfId="1333"/>
    <cellStyle name="??????????????????????? 2 3" xfId="1334"/>
    <cellStyle name="?_x0008_???????_x0008_???????_x0001_???????_x0001_? 2 3" xfId="1335"/>
    <cellStyle name="?_x0008_???????_x0008_???????_x0001_???????_x0001_? 2 3 2" xfId="1336"/>
    <cellStyle name="?_x0008_???????_x0008_???????_x0001_???????_x0001_? 2 30" xfId="1337"/>
    <cellStyle name="?_x0008_???????_x0008_???????_x0001_???????_x0001_? 2 31" xfId="1338"/>
    <cellStyle name="?_x0008_???????_x0008_???????_x0001_???????_x0001_? 2 32" xfId="1339"/>
    <cellStyle name="?_x0008_???????_x0008_???????_x0001_???????_x0001_? 2 33" xfId="1340"/>
    <cellStyle name="?_x0008_???????_x0008_???????_x0001_???????_x0001_? 2 34" xfId="1341"/>
    <cellStyle name="?_x0008_???????_x0008_???????_x0001_???????_x0001_? 2 35" xfId="1342"/>
    <cellStyle name="?_x0008_???????_x0008_???????_x0001_???????_x0001_? 2 36" xfId="1343"/>
    <cellStyle name="??????????????????????? 2 4" xfId="1344"/>
    <cellStyle name="?_x0008_???????_x0008_???????_x0001_???????_x0001_? 2 4" xfId="1345"/>
    <cellStyle name="?_x0008_???????_x0008_???????_x0001_???????_x0001_? 2 4 2" xfId="1346"/>
    <cellStyle name="??????????????????????? 2 5" xfId="1347"/>
    <cellStyle name="?_x0008_???????_x0008_???????_x0001_???????_x0001_? 2 5" xfId="1348"/>
    <cellStyle name="?_x0008_???????_x0008_???????_x0001_???????_x0001_? 2 5 2" xfId="1349"/>
    <cellStyle name="??????????????????????? 2 6" xfId="1350"/>
    <cellStyle name="?_x0008_???????_x0008_???????_x0001_???????_x0001_? 2 6" xfId="1351"/>
    <cellStyle name="?_x0008_???????_x0008_???????_x0001_???????_x0001_? 2 6 2" xfId="1352"/>
    <cellStyle name="??????????????????????? 2 7" xfId="1353"/>
    <cellStyle name="?_x0008_???????_x0008_???????_x0001_???????_x0001_? 2 7" xfId="1354"/>
    <cellStyle name="?_x0008_???????_x0008_???????_x0001_???????_x0001_? 2 7 2" xfId="1355"/>
    <cellStyle name="??????????????????????? 2 8" xfId="1356"/>
    <cellStyle name="?_x0008_???????_x0008_???????_x0001_???????_x0001_? 2 8" xfId="1357"/>
    <cellStyle name="??????????????????????? 2 8 10" xfId="1358"/>
    <cellStyle name="?_x0008_???????_x0008_???????_x0001_???????_x0001_? 2 8 10" xfId="1359"/>
    <cellStyle name="??????????????????????? 2 8 2" xfId="1360"/>
    <cellStyle name="?_x0008_???????_x0008_???????_x0001_???????_x0001_? 2 8 2" xfId="1361"/>
    <cellStyle name="??????????????????????? 2 8 3" xfId="1362"/>
    <cellStyle name="?_x0008_???????_x0008_???????_x0001_???????_x0001_? 2 8 3" xfId="1363"/>
    <cellStyle name="??????????????????????? 2 8 4" xfId="1364"/>
    <cellStyle name="?_x0008_???????_x0008_???????_x0001_???????_x0001_? 2 8 4" xfId="1365"/>
    <cellStyle name="??????????????????????? 2 8 5" xfId="1366"/>
    <cellStyle name="?_x0008_???????_x0008_???????_x0001_???????_x0001_? 2 8 5" xfId="1367"/>
    <cellStyle name="??????????????????????? 2 8 6" xfId="1368"/>
    <cellStyle name="?_x0008_???????_x0008_???????_x0001_???????_x0001_? 2 8 6" xfId="1369"/>
    <cellStyle name="??????????????????????? 2 8 7" xfId="1370"/>
    <cellStyle name="?_x0008_???????_x0008_???????_x0001_???????_x0001_? 2 8 7" xfId="1371"/>
    <cellStyle name="??????????????????????? 2 8 8" xfId="1372"/>
    <cellStyle name="?_x0008_???????_x0008_???????_x0001_???????_x0001_? 2 8 8" xfId="1373"/>
    <cellStyle name="??????????????????????? 2 8 9" xfId="1374"/>
    <cellStyle name="?_x0008_???????_x0008_???????_x0001_???????_x0001_? 2 8 9" xfId="1375"/>
    <cellStyle name="??????????????????????? 2 9" xfId="1376"/>
    <cellStyle name="?_x0008_???????_x0008_???????_x0001_???????_x0001_? 2 9" xfId="1377"/>
    <cellStyle name="??????????????????????? 2 9 10" xfId="1378"/>
    <cellStyle name="?_x0008_???????_x0008_???????_x0001_???????_x0001_? 2 9 10" xfId="1379"/>
    <cellStyle name="??????????????????????? 2 9 2" xfId="1380"/>
    <cellStyle name="?_x0008_???????_x0008_???????_x0001_???????_x0001_? 2 9 2" xfId="1381"/>
    <cellStyle name="??????????????????????? 2 9 3" xfId="1382"/>
    <cellStyle name="?_x0008_???????_x0008_???????_x0001_???????_x0001_? 2 9 3" xfId="1383"/>
    <cellStyle name="??????????????????????? 2 9 4" xfId="1384"/>
    <cellStyle name="?_x0008_???????_x0008_???????_x0001_???????_x0001_? 2 9 4" xfId="1385"/>
    <cellStyle name="??????????????????????? 2 9 5" xfId="1386"/>
    <cellStyle name="?_x0008_???????_x0008_???????_x0001_???????_x0001_? 2 9 5" xfId="1387"/>
    <cellStyle name="??????????????????????? 2 9 6" xfId="1388"/>
    <cellStyle name="?_x0008_???????_x0008_???????_x0001_???????_x0001_? 2 9 6" xfId="1389"/>
    <cellStyle name="??????????????????????? 2 9 7" xfId="1390"/>
    <cellStyle name="?_x0008_???????_x0008_???????_x0001_???????_x0001_? 2 9 7" xfId="1391"/>
    <cellStyle name="??????????????????????? 2 9 8" xfId="1392"/>
    <cellStyle name="?_x0008_???????_x0008_???????_x0001_???????_x0001_? 2 9 8" xfId="1393"/>
    <cellStyle name="??????????????????????? 2 9 9" xfId="1394"/>
    <cellStyle name="?_x0008_???????_x0008_???????_x0001_???????_x0001_? 2 9 9" xfId="1395"/>
    <cellStyle name="?_x0008_???????_x0008_???????_x0001_???????_x0001_? 20" xfId="1396"/>
    <cellStyle name="?_x0008_???????_x0008_???????_x0001_???????_x0001_? 21" xfId="1397"/>
    <cellStyle name="?_x0008_???????_x0008_???????_x0001_???????_x0001_? 22" xfId="1398"/>
    <cellStyle name="?_x0008_???????_x0008_???????_x0001_???????_x0001_? 23" xfId="1399"/>
    <cellStyle name="?_x0008_???????_x0008_???????_x0001_???????_x0001_? 24" xfId="1400"/>
    <cellStyle name="?_x0008_???????_x0008_???????_x0001_???????_x0001_? 25" xfId="1401"/>
    <cellStyle name="?_x0008_???????_x0008_???????_x0001_???????_x0001_? 26" xfId="1402"/>
    <cellStyle name="?_x0008_???????_x0008_???????_x0001_???????_x0001_? 27" xfId="1403"/>
    <cellStyle name="?_x0008_???????_x0008_???????_x0001_???????_x0001_? 28" xfId="1404"/>
    <cellStyle name="?_x0008_???????_x0008_???????_x0001_???????_x0001_? 29" xfId="1405"/>
    <cellStyle name="??????????????????????? 3" xfId="1406"/>
    <cellStyle name="?_x0008_???????_x0008_???????_x0001_???????_x0001_? 3" xfId="1407"/>
    <cellStyle name="??????????????????????? 3 2" xfId="1408"/>
    <cellStyle name="?_x0008_???????_x0008_???????_x0001_???????_x0001_? 3 2" xfId="1409"/>
    <cellStyle name="??????????????????????? 3 3" xfId="1410"/>
    <cellStyle name="?_x0008_???????_x0008_???????_x0001_???????_x0001_? 3 3" xfId="1411"/>
    <cellStyle name="??????????????????????? 3 4" xfId="1412"/>
    <cellStyle name="?_x0008_???????_x0008_???????_x0001_???????_x0001_? 3 4" xfId="1413"/>
    <cellStyle name="??????????????????????? 3 5" xfId="1414"/>
    <cellStyle name="?_x0008_???????_x0008_???????_x0001_???????_x0001_? 3 5" xfId="1415"/>
    <cellStyle name="?_x0008_???????_x0008_???????_x0001_???????_x0001_? 30" xfId="1416"/>
    <cellStyle name="?_x0008_???????_x0008_???????_x0001_???????_x0001_? 31" xfId="1417"/>
    <cellStyle name="?_x0008_???????_x0008_???????_x0001_???????_x0001_? 32" xfId="1418"/>
    <cellStyle name="?_x0008_???????_x0008_???????_x0001_???????_x0001_? 33" xfId="1419"/>
    <cellStyle name="?_x0008_???????_x0008_???????_x0001_???????_x0001_? 34" xfId="1420"/>
    <cellStyle name="?_x0008_???????_x0008_???????_x0001_???????_x0001_? 35" xfId="1421"/>
    <cellStyle name="?_x0008_???????_x0008_???????_x0001_???????_x0001_? 36" xfId="1422"/>
    <cellStyle name="?_x0008_???????_x0008_???????_x0001_???????_x0001_? 37" xfId="1423"/>
    <cellStyle name="?_x0008_???????_x0008_???????_x0001_???????_x0001_? 38" xfId="1424"/>
    <cellStyle name="?_x0008_???????_x0008_???????_x0001_???????_x0001_? 39" xfId="1425"/>
    <cellStyle name="??????????????????????? 4" xfId="1426"/>
    <cellStyle name="?_x0008_???????_x0008_???????_x0001_???????_x0001_? 4" xfId="1427"/>
    <cellStyle name="?_x0008_???????_x0008_???????_x0001_???????_x0001_? 4 2" xfId="1428"/>
    <cellStyle name="?_x0008_???????_x0008_???????_x0001_???????_x0001_? 4 3" xfId="1429"/>
    <cellStyle name="?_x0008_???????_x0008_???????_x0001_???????_x0001_? 40" xfId="1430"/>
    <cellStyle name="?_x0008_???????_x0008_???????_x0001_???????_x0001_? 41" xfId="1431"/>
    <cellStyle name="?_x0008_???????_x0008_???????_x0001_???????_x0001_? 42" xfId="1432"/>
    <cellStyle name="?_x0008_???????_x0008_???????_x0001_???????_x0001_? 43" xfId="1433"/>
    <cellStyle name="?_x0008_???????_x0008_???????_x0001_???????_x0001_? 44" xfId="1434"/>
    <cellStyle name="?_x0008_???????_x0008_???????_x0001_???????_x0001_? 45" xfId="1435"/>
    <cellStyle name="?_x0008_???????_x0008_???????_x0001_???????_x0001_? 46" xfId="1436"/>
    <cellStyle name="?_x0008_???????_x0008_???????_x0001_???????_x0001_? 47" xfId="1437"/>
    <cellStyle name="?_x0008_???????_x0008_???????_x0001_???????_x0001_? 48" xfId="1438"/>
    <cellStyle name="?_x0008_???????_x0008_???????_x0001_???????_x0001_? 49" xfId="1439"/>
    <cellStyle name="??????????????????????? 5" xfId="1440"/>
    <cellStyle name="?_x0008_???????_x0008_???????_x0001_???????_x0001_? 5" xfId="1441"/>
    <cellStyle name="?_x0008_???????_x0008_???????_x0001_???????_x0001_? 5 2" xfId="1442"/>
    <cellStyle name="?_x0008_???????_x0008_???????_x0001_???????_x0001_? 5 3" xfId="1443"/>
    <cellStyle name="?_x0008_???????_x0008_???????_x0001_???????_x0001_? 50" xfId="1444"/>
    <cellStyle name="??????????????????????? 6" xfId="1445"/>
    <cellStyle name="?_x0008_???????_x0008_???????_x0001_???????_x0001_? 6" xfId="1446"/>
    <cellStyle name="?_x0008_???????_x0008_???????_x0001_???????_x0001_? 6 2" xfId="1447"/>
    <cellStyle name="?_x0008_???????_x0008_???????_x0001_???????_x0001_? 6 3" xfId="1448"/>
    <cellStyle name="??????????????????????? 7" xfId="1449"/>
    <cellStyle name="?_x0008_???????_x0008_???????_x0001_???????_x0001_? 7" xfId="1450"/>
    <cellStyle name="?_x0008_???????_x0008_???????_x0001_???????_x0001_? 7 2" xfId="1451"/>
    <cellStyle name="?_x0008_???????_x0008_???????_x0001_???????_x0001_? 7 3" xfId="1452"/>
    <cellStyle name="??????????????????????? 8" xfId="1453"/>
    <cellStyle name="?_x0008_???????_x0008_???????_x0001_???????_x0001_? 8" xfId="1454"/>
    <cellStyle name="?_x0008_???????_x0008_???????_x0001_???????_x0001_? 8 2" xfId="1455"/>
    <cellStyle name="??????????????????????? 9" xfId="1456"/>
    <cellStyle name="?_x0008_???????_x0008_???????_x0001_???????_x0001_? 9" xfId="1457"/>
    <cellStyle name="?_x0008_???????_x0008_???????_x0001_???????_x0001_? 9 2" xfId="1458"/>
    <cellStyle name="???????????????????????_Альбом форм ЕБП11 (ДЗО)" xfId="1459"/>
    <cellStyle name="?_x0008_???????_x0008_???????_x0001_???????_x0001_?_Альбом форм ЕБП11 (ДЗО)" xfId="1460"/>
    <cellStyle name="???????????????????????_Альбом форм ЕБП11 (ДЗО) 2" xfId="1461"/>
    <cellStyle name="?_x0008_???????_x0008_???????_x0001_???????_x0001_?_Альбом форм ЕБП11 (ДЗО) 2" xfId="1462"/>
    <cellStyle name="???????????????????????_Альбом форм ЕБП11 (ДЗО) 3" xfId="1463"/>
    <cellStyle name="?_x0008_???????_x0008_???????_x0001_???????_x0001_?_Альбом форм ЕБП11 (ДЗО) 3" xfId="1464"/>
    <cellStyle name="???????????????????????_Альбом форм ЕБП11 (ДЗО) 4" xfId="1465"/>
    <cellStyle name="?_x0008_???????_x0008_???????_x0001_???????_x0001_?_Альбом форм ЕБП11 (ДЗО) 4" xfId="1466"/>
    <cellStyle name="???????????????????????_Альбом форм ЕБП11 (ДЗО) 5" xfId="1467"/>
    <cellStyle name="?_x0008_???????_x0008_???????_x0001_???????_x0001_?_Альбом форм ЕБП11 (ДЗО) 5" xfId="1468"/>
    <cellStyle name="?_x0010_???_x0013_???????_x0013_???_x0010_???_Алтай_2011" xfId="1469"/>
    <cellStyle name="?????????????????_Альбом форм ЕБП11 (ДЗО)" xfId="1470"/>
    <cellStyle name="?_x0010_???_x0013_???????_x0013_???_x0010_???_Альбом форм ЕБП11 (ДЗО)" xfId="1471"/>
    <cellStyle name="?????????????????_Альбом форм ЕБП11 (ДЗО) 2" xfId="1472"/>
    <cellStyle name="?_x0010_???_x0013_???????_x0013_???_x0010_???_Альбом форм ЕБП11 (ДЗО) 2" xfId="1473"/>
    <cellStyle name="?????????????????_Альбом форм ЕБП11 (ДЗО) 3" xfId="1474"/>
    <cellStyle name="?_x0010_???_x0013_???????_x0013_???_x0010_???_Альбом форм ЕБП11 (ДЗО) 3" xfId="1475"/>
    <cellStyle name="?????????????????_Альбом форм ЕБП11 (ДЗО) 4" xfId="1476"/>
    <cellStyle name="?_x0010_???_x0013_???????_x0013_???_x0010_???_Альбом форм ЕБП11 (ДЗО) 4" xfId="1477"/>
    <cellStyle name="?????????????????_Альбом форм ЕБП11 (ДЗО) 5" xfId="1478"/>
    <cellStyle name="?_x0010_???_x0013_???????_x0013_???_x0010_???_Альбом форм ЕБП11 (ДЗО) 5" xfId="1479"/>
    <cellStyle name="????????????????_Альбом форм ЕБП11 (ДЗО)" xfId="1480"/>
    <cellStyle name="???_x0008_???????_x0008_??????_Альбом форм ЕБП11 (ДЗО)" xfId="1481"/>
    <cellStyle name="????????????????_Альбом форм ЕБП11 (ДЗО) 2" xfId="1482"/>
    <cellStyle name="???_x0008_???????_x0008_??????_Альбом форм ЕБП11 (ДЗО) 2" xfId="1483"/>
    <cellStyle name="????????????????_Альбом форм ЕБП11 (ДЗО) 3" xfId="1484"/>
    <cellStyle name="???_x0008_???????_x0008_??????_Альбом форм ЕБП11 (ДЗО) 3" xfId="1485"/>
    <cellStyle name="????????????????_Альбом форм ЕБП11 (ДЗО) 4" xfId="1486"/>
    <cellStyle name="???_x0008_???????_x0008_??????_Альбом форм ЕБП11 (ДЗО) 4" xfId="1487"/>
    <cellStyle name="????????????????_Альбом форм ЕБП11 (ДЗО) 5" xfId="1488"/>
    <cellStyle name="???_x0008_???????_x0008_??????_Альбом форм ЕБП11 (ДЗО) 5" xfId="1489"/>
    <cellStyle name="???_x0008__1.1.2" xfId="1490"/>
    <cellStyle name="?_x0010__~БДР Энергокомфорт за 2009 год" xfId="1491"/>
    <cellStyle name="?_x0008__1.1.2" xfId="1492"/>
    <cellStyle name="?_x0010__Алтай_2011" xfId="1493"/>
    <cellStyle name="?_x0008__Альбом 2008_Москва_ факт 6 мес.3" xfId="1494"/>
    <cellStyle name="?_x0010__Приложения к Регламенту" xfId="1495"/>
    <cellStyle name="]_x000d__x000a_Zoomed=1_x000d__x000a_Row=0_x000d__x000a_Column=0_x000d__x000a_Height=0_x000d__x000a_Width=0_x000d__x000a_FontName=FoxFont_x000d__x000a_FontStyle=0_x000d__x000a_FontSize=9_x000d__x000a_PrtFontName=FoxPrin" xfId="1496"/>
    <cellStyle name="_ BS London " xfId="1497"/>
    <cellStyle name="_ PL London" xfId="1498"/>
    <cellStyle name="_~6099726" xfId="15"/>
    <cellStyle name="_~6099726 2" xfId="1499"/>
    <cellStyle name="_~6099726 3" xfId="1500"/>
    <cellStyle name="_~6099726 4" xfId="1501"/>
    <cellStyle name="_~6099726 5" xfId="1502"/>
    <cellStyle name="_~6099726 6" xfId="19145"/>
    <cellStyle name="_~6099726_Альбом форм ЕБП11 (ВоКС) вар 18.01.11" xfId="1503"/>
    <cellStyle name="_~6099726_Альбом форм ЕБП11 (ВоКС) вар 18.01.11 2" xfId="1504"/>
    <cellStyle name="_~6099726_Альбом форм ЕБП11 (ВоКС) вар 18.01.11 3" xfId="1505"/>
    <cellStyle name="_~6099726_Альбом форм ЕБП11 (ВоКС) вар 18.01.11 4" xfId="1506"/>
    <cellStyle name="_~6099726_Альбом форм ЕБП11 (ВоКС) вар 18.01.11 5" xfId="1507"/>
    <cellStyle name="_~6099726_Альбом форм ЕБП11 (ДЗО)" xfId="1508"/>
    <cellStyle name="_~6099726_Альбом форм ЕБП11 (ДЗО) 2" xfId="1509"/>
    <cellStyle name="_~6099726_Альбом форм ЕБП11 (ДЗО) 3" xfId="1510"/>
    <cellStyle name="_~6099726_Альбом форм ЕБП11 (ДЗО) 4" xfId="1511"/>
    <cellStyle name="_~6099726_Альбом форм ЕБП11 (ДЗО) 5" xfId="1512"/>
    <cellStyle name="_~6099726_Анализ_ФХД_ДЗО_2007_г форматы (для Москвы)" xfId="1513"/>
    <cellStyle name="_~6099726_ВоКС.Приложение 4 табл. 5.2 к ИП по ВО" xfId="1514"/>
    <cellStyle name="_~6099726_ВоКС.Приложение 4 табл. 5.2 к ИП по ВС" xfId="1515"/>
    <cellStyle name="_~6099726_ВоКС_ИП_ ТС_2011_2011_09_01_ отчет" xfId="1516"/>
    <cellStyle name="_~6099726_Волжские_2011" xfId="1517"/>
    <cellStyle name="_~6099726_Волжские_2011 2" xfId="1518"/>
    <cellStyle name="_~6099726_Волжские_2011 3" xfId="1519"/>
    <cellStyle name="_~6099726_Волжские_2011 4" xfId="1520"/>
    <cellStyle name="_~6099726_Волжские_2011 5" xfId="1521"/>
    <cellStyle name="_~6099726_Исполнение ЕБП07 декабрь 2007 ОАО НКС 7" xfId="1522"/>
    <cellStyle name="_~6099726_Исполнение ЕБП07 декабрь 2007 ОАО НКС 8" xfId="1523"/>
    <cellStyle name="_~6099726_Исполнение ЕБП08 (ДЗО) для Москвы 2" xfId="1524"/>
    <cellStyle name="_~6099726_Исполнение ЕБП2007 (ДЗО)2" xfId="1525"/>
    <cellStyle name="_~6099726_ИФ-4.5" xfId="1526"/>
    <cellStyle name="_~6099726_Квант_2011" xfId="1527"/>
    <cellStyle name="_~6099726_Квант_2011 2" xfId="1528"/>
    <cellStyle name="_~6099726_Квант_2011 3" xfId="1529"/>
    <cellStyle name="_~6099726_Квант_2011 4" xfId="1530"/>
    <cellStyle name="_~6099726_Квант_2011 5" xfId="1531"/>
    <cellStyle name="_02_ф2_ПГК_1 квартал" xfId="1532"/>
    <cellStyle name="_03_Отчетные_Производство" xfId="1533"/>
    <cellStyle name="_03_Отчетные_Производство 2" xfId="1534"/>
    <cellStyle name="_03_Отчетные_Производство 3" xfId="1535"/>
    <cellStyle name="_03_Отчетные_Производство 4" xfId="1536"/>
    <cellStyle name="_03_Отчетные_Производство 5" xfId="1537"/>
    <cellStyle name="_060725 NEW модель баланс все Со" xfId="1538"/>
    <cellStyle name="_060821 n=10, Э2007 55, ИП 119, ЗС 07г 15" xfId="1539"/>
    <cellStyle name="_1q_2005" xfId="1540"/>
    <cellStyle name="_2005 - 2010 г. тарифы  амортиз. инфр." xfId="1541"/>
    <cellStyle name="_2007-2001, 2007 - для бухг." xfId="1542"/>
    <cellStyle name="_2008_audit_Nickischin_09-05-28" xfId="1543"/>
    <cellStyle name="_2010_ИФ_09-09-23_reduce-1" xfId="1544"/>
    <cellStyle name="_2010-06_отчет_капвложения_Пермь_универсальн" xfId="1545"/>
    <cellStyle name="_Adjustments_HO_2005" xfId="1546"/>
    <cellStyle name="_BD_by_cust" xfId="1547"/>
    <cellStyle name="_Book1" xfId="1548"/>
    <cellStyle name="_ChE London-NEW!" xfId="1549"/>
    <cellStyle name="_Cons_2006_CFS_Notes_КЭ" xfId="1550"/>
    <cellStyle name="_Depreciation recalc_the last of the last_with_Reversal" xfId="1551"/>
    <cellStyle name="_Expect" xfId="1552"/>
    <cellStyle name="_FFF" xfId="16"/>
    <cellStyle name="_FFF 2" xfId="1553"/>
    <cellStyle name="_FFF 3" xfId="1554"/>
    <cellStyle name="_FFF 4" xfId="1555"/>
    <cellStyle name="_FFF 5" xfId="1556"/>
    <cellStyle name="_FFF 6" xfId="19146"/>
    <cellStyle name="_FFF_New Form10_2" xfId="17"/>
    <cellStyle name="_FFF_New Form10_2 2" xfId="1557"/>
    <cellStyle name="_FFF_New Form10_2 3" xfId="1558"/>
    <cellStyle name="_FFF_New Form10_2 4" xfId="1559"/>
    <cellStyle name="_FFF_New Form10_2 5" xfId="1560"/>
    <cellStyle name="_FFF_New Form10_2 6" xfId="19147"/>
    <cellStyle name="_FFF_New Form10_2_Альбом форм ЕБП11 (ВоКС) вар 18.01.11" xfId="1561"/>
    <cellStyle name="_FFF_New Form10_2_Альбом форм ЕБП11 (ВоКС) вар 18.01.11 2" xfId="1562"/>
    <cellStyle name="_FFF_New Form10_2_Альбом форм ЕБП11 (ВоКС) вар 18.01.11 3" xfId="1563"/>
    <cellStyle name="_FFF_New Form10_2_Альбом форм ЕБП11 (ВоКС) вар 18.01.11 4" xfId="1564"/>
    <cellStyle name="_FFF_New Form10_2_Альбом форм ЕБП11 (ВоКС) вар 18.01.11 5" xfId="1565"/>
    <cellStyle name="_FFF_New Form10_2_Альбом форм ЕБП11 (ДЗО)" xfId="1566"/>
    <cellStyle name="_FFF_New Form10_2_Альбом форм ЕБП11 (ДЗО) 2" xfId="1567"/>
    <cellStyle name="_FFF_New Form10_2_Альбом форм ЕБП11 (ДЗО) 3" xfId="1568"/>
    <cellStyle name="_FFF_New Form10_2_Альбом форм ЕБП11 (ДЗО) 4" xfId="1569"/>
    <cellStyle name="_FFF_New Form10_2_Альбом форм ЕБП11 (ДЗО) 5" xfId="1570"/>
    <cellStyle name="_FFF_New Form10_2_Анализ_ФХД_ДЗО_2007_г форматы (для Москвы)" xfId="1571"/>
    <cellStyle name="_FFF_New Form10_2_ВоКС.Приложение 4 табл. 5.2 к ИП по ВО" xfId="1572"/>
    <cellStyle name="_FFF_New Form10_2_ВоКС.Приложение 4 табл. 5.2 к ИП по ВС" xfId="1573"/>
    <cellStyle name="_FFF_New Form10_2_ВоКС_ИП_ ТС_2011_2011_09_01_ отчет" xfId="1574"/>
    <cellStyle name="_FFF_New Form10_2_Волжские_2011" xfId="1575"/>
    <cellStyle name="_FFF_New Form10_2_Волжские_2011 2" xfId="1576"/>
    <cellStyle name="_FFF_New Form10_2_Волжские_2011 3" xfId="1577"/>
    <cellStyle name="_FFF_New Form10_2_Волжские_2011 4" xfId="1578"/>
    <cellStyle name="_FFF_New Form10_2_Волжские_2011 5" xfId="1579"/>
    <cellStyle name="_FFF_New Form10_2_Исполнение ЕБП07 декабрь 2007 ОАО НКС 7" xfId="1580"/>
    <cellStyle name="_FFF_New Form10_2_Исполнение ЕБП07 декабрь 2007 ОАО НКС 8" xfId="1581"/>
    <cellStyle name="_FFF_New Form10_2_Исполнение ЕБП08 (ДЗО) для Москвы 2" xfId="1582"/>
    <cellStyle name="_FFF_New Form10_2_Исполнение ЕБП2007 (ДЗО)2" xfId="1583"/>
    <cellStyle name="_FFF_New Form10_2_ИФ-4.5" xfId="1584"/>
    <cellStyle name="_FFF_New Form10_2_Квант_2011" xfId="1585"/>
    <cellStyle name="_FFF_New Form10_2_Квант_2011 2" xfId="1586"/>
    <cellStyle name="_FFF_New Form10_2_Квант_2011 3" xfId="1587"/>
    <cellStyle name="_FFF_New Form10_2_Квант_2011 4" xfId="1588"/>
    <cellStyle name="_FFF_New Form10_2_Квант_2011 5" xfId="1589"/>
    <cellStyle name="_FFF_Nsi" xfId="18"/>
    <cellStyle name="_FFF_Nsi 2" xfId="1590"/>
    <cellStyle name="_FFF_Nsi 3" xfId="1591"/>
    <cellStyle name="_FFF_Nsi 4" xfId="1592"/>
    <cellStyle name="_FFF_Nsi 5" xfId="1593"/>
    <cellStyle name="_FFF_Nsi 6" xfId="19148"/>
    <cellStyle name="_FFF_Nsi_1" xfId="19"/>
    <cellStyle name="_FFF_Nsi_1 2" xfId="1594"/>
    <cellStyle name="_FFF_Nsi_1 3" xfId="1595"/>
    <cellStyle name="_FFF_Nsi_1 4" xfId="1596"/>
    <cellStyle name="_FFF_Nsi_1 5" xfId="1597"/>
    <cellStyle name="_FFF_Nsi_1 6" xfId="19149"/>
    <cellStyle name="_FFF_Nsi_1_Альбом форм ЕБП11 (ВоКС) вар 18.01.11" xfId="1598"/>
    <cellStyle name="_FFF_Nsi_1_Альбом форм ЕБП11 (ВоКС) вар 18.01.11 2" xfId="1599"/>
    <cellStyle name="_FFF_Nsi_1_Альбом форм ЕБП11 (ВоКС) вар 18.01.11 3" xfId="1600"/>
    <cellStyle name="_FFF_Nsi_1_Альбом форм ЕБП11 (ВоКС) вар 18.01.11 4" xfId="1601"/>
    <cellStyle name="_FFF_Nsi_1_Альбом форм ЕБП11 (ВоКС) вар 18.01.11 5" xfId="1602"/>
    <cellStyle name="_FFF_Nsi_1_Альбом форм ЕБП11 (ДЗО)" xfId="1603"/>
    <cellStyle name="_FFF_Nsi_1_Альбом форм ЕБП11 (ДЗО) 2" xfId="1604"/>
    <cellStyle name="_FFF_Nsi_1_Альбом форм ЕБП11 (ДЗО) 3" xfId="1605"/>
    <cellStyle name="_FFF_Nsi_1_Альбом форм ЕБП11 (ДЗО) 4" xfId="1606"/>
    <cellStyle name="_FFF_Nsi_1_Альбом форм ЕБП11 (ДЗО) 5" xfId="1607"/>
    <cellStyle name="_FFF_Nsi_1_Анализ_ФХД_ДЗО_2007_г форматы (для Москвы)" xfId="1608"/>
    <cellStyle name="_FFF_Nsi_1_ВоКС.Приложение 4 табл. 5.2 к ИП по ВО" xfId="1609"/>
    <cellStyle name="_FFF_Nsi_1_ВоКС.Приложение 4 табл. 5.2 к ИП по ВС" xfId="1610"/>
    <cellStyle name="_FFF_Nsi_1_ВоКС_ИП_ ТС_2011_2011_09_01_ отчет" xfId="1611"/>
    <cellStyle name="_FFF_Nsi_1_Волжские_2011" xfId="1612"/>
    <cellStyle name="_FFF_Nsi_1_Волжские_2011 2" xfId="1613"/>
    <cellStyle name="_FFF_Nsi_1_Волжские_2011 3" xfId="1614"/>
    <cellStyle name="_FFF_Nsi_1_Волжские_2011 4" xfId="1615"/>
    <cellStyle name="_FFF_Nsi_1_Волжские_2011 5" xfId="1616"/>
    <cellStyle name="_FFF_Nsi_1_Исполнение ЕБП07 декабрь 2007 ОАО НКС 7" xfId="1617"/>
    <cellStyle name="_FFF_Nsi_1_Исполнение ЕБП07 декабрь 2007 ОАО НКС 8" xfId="1618"/>
    <cellStyle name="_FFF_Nsi_1_Исполнение ЕБП08 (ДЗО) для Москвы 2" xfId="1619"/>
    <cellStyle name="_FFF_Nsi_1_Исполнение ЕБП2007 (ДЗО)2" xfId="1620"/>
    <cellStyle name="_FFF_Nsi_1_ИФ-4.5" xfId="1621"/>
    <cellStyle name="_FFF_Nsi_1_Квант_2011" xfId="1622"/>
    <cellStyle name="_FFF_Nsi_1_Квант_2011 2" xfId="1623"/>
    <cellStyle name="_FFF_Nsi_1_Квант_2011 3" xfId="1624"/>
    <cellStyle name="_FFF_Nsi_1_Квант_2011 4" xfId="1625"/>
    <cellStyle name="_FFF_Nsi_1_Квант_2011 5" xfId="1626"/>
    <cellStyle name="_FFF_Nsi_139" xfId="20"/>
    <cellStyle name="_FFF_Nsi_139 2" xfId="1627"/>
    <cellStyle name="_FFF_Nsi_139 3" xfId="1628"/>
    <cellStyle name="_FFF_Nsi_139 4" xfId="1629"/>
    <cellStyle name="_FFF_Nsi_139 5" xfId="1630"/>
    <cellStyle name="_FFF_Nsi_139 6" xfId="19150"/>
    <cellStyle name="_FFF_Nsi_139_Альбом форм ЕБП11 (ВоКС) вар 18.01.11" xfId="1631"/>
    <cellStyle name="_FFF_Nsi_139_Альбом форм ЕБП11 (ВоКС) вар 18.01.11 2" xfId="1632"/>
    <cellStyle name="_FFF_Nsi_139_Альбом форм ЕБП11 (ВоКС) вар 18.01.11 3" xfId="1633"/>
    <cellStyle name="_FFF_Nsi_139_Альбом форм ЕБП11 (ВоКС) вар 18.01.11 4" xfId="1634"/>
    <cellStyle name="_FFF_Nsi_139_Альбом форм ЕБП11 (ВоКС) вар 18.01.11 5" xfId="1635"/>
    <cellStyle name="_FFF_Nsi_139_Альбом форм ЕБП11 (ДЗО)" xfId="1636"/>
    <cellStyle name="_FFF_Nsi_139_Альбом форм ЕБП11 (ДЗО) 2" xfId="1637"/>
    <cellStyle name="_FFF_Nsi_139_Альбом форм ЕБП11 (ДЗО) 3" xfId="1638"/>
    <cellStyle name="_FFF_Nsi_139_Альбом форм ЕБП11 (ДЗО) 4" xfId="1639"/>
    <cellStyle name="_FFF_Nsi_139_Альбом форм ЕБП11 (ДЗО) 5" xfId="1640"/>
    <cellStyle name="_FFF_Nsi_139_Анализ_ФХД_ДЗО_2007_г форматы (для Москвы)" xfId="1641"/>
    <cellStyle name="_FFF_Nsi_139_ВоКС.Приложение 4 табл. 5.2 к ИП по ВО" xfId="1642"/>
    <cellStyle name="_FFF_Nsi_139_ВоКС.Приложение 4 табл. 5.2 к ИП по ВС" xfId="1643"/>
    <cellStyle name="_FFF_Nsi_139_ВоКС_ИП_ ТС_2011_2011_09_01_ отчет" xfId="1644"/>
    <cellStyle name="_FFF_Nsi_139_Волжские_2011" xfId="1645"/>
    <cellStyle name="_FFF_Nsi_139_Волжские_2011 2" xfId="1646"/>
    <cellStyle name="_FFF_Nsi_139_Волжские_2011 3" xfId="1647"/>
    <cellStyle name="_FFF_Nsi_139_Волжские_2011 4" xfId="1648"/>
    <cellStyle name="_FFF_Nsi_139_Волжские_2011 5" xfId="1649"/>
    <cellStyle name="_FFF_Nsi_139_Исполнение ЕБП07 декабрь 2007 ОАО НКС 7" xfId="1650"/>
    <cellStyle name="_FFF_Nsi_139_Исполнение ЕБП07 декабрь 2007 ОАО НКС 8" xfId="1651"/>
    <cellStyle name="_FFF_Nsi_139_Исполнение ЕБП08 (ДЗО) для Москвы 2" xfId="1652"/>
    <cellStyle name="_FFF_Nsi_139_Исполнение ЕБП2007 (ДЗО)2" xfId="1653"/>
    <cellStyle name="_FFF_Nsi_139_ИФ-4.5" xfId="1654"/>
    <cellStyle name="_FFF_Nsi_139_Квант_2011" xfId="1655"/>
    <cellStyle name="_FFF_Nsi_139_Квант_2011 2" xfId="1656"/>
    <cellStyle name="_FFF_Nsi_139_Квант_2011 3" xfId="1657"/>
    <cellStyle name="_FFF_Nsi_139_Квант_2011 4" xfId="1658"/>
    <cellStyle name="_FFF_Nsi_139_Квант_2011 5" xfId="1659"/>
    <cellStyle name="_FFF_Nsi_140" xfId="21"/>
    <cellStyle name="_FFF_Nsi_140 2" xfId="1660"/>
    <cellStyle name="_FFF_Nsi_140 3" xfId="1661"/>
    <cellStyle name="_FFF_Nsi_140 4" xfId="1662"/>
    <cellStyle name="_FFF_Nsi_140 5" xfId="1663"/>
    <cellStyle name="_FFF_Nsi_140 6" xfId="19151"/>
    <cellStyle name="_FFF_Nsi_140(Зах)" xfId="22"/>
    <cellStyle name="_FFF_Nsi_140(Зах) 2" xfId="1664"/>
    <cellStyle name="_FFF_Nsi_140(Зах) 3" xfId="1665"/>
    <cellStyle name="_FFF_Nsi_140(Зах) 4" xfId="1666"/>
    <cellStyle name="_FFF_Nsi_140(Зах) 5" xfId="1667"/>
    <cellStyle name="_FFF_Nsi_140(Зах) 6" xfId="19152"/>
    <cellStyle name="_FFF_Nsi_140(Зах)_Альбом форм ЕБП11 (ВоКС) вар 18.01.11" xfId="1668"/>
    <cellStyle name="_FFF_Nsi_140(Зах)_Альбом форм ЕБП11 (ВоКС) вар 18.01.11 2" xfId="1669"/>
    <cellStyle name="_FFF_Nsi_140(Зах)_Альбом форм ЕБП11 (ВоКС) вар 18.01.11 3" xfId="1670"/>
    <cellStyle name="_FFF_Nsi_140(Зах)_Альбом форм ЕБП11 (ВоКС) вар 18.01.11 4" xfId="1671"/>
    <cellStyle name="_FFF_Nsi_140(Зах)_Альбом форм ЕБП11 (ВоКС) вар 18.01.11 5" xfId="1672"/>
    <cellStyle name="_FFF_Nsi_140(Зах)_Альбом форм ЕБП11 (ДЗО)" xfId="1673"/>
    <cellStyle name="_FFF_Nsi_140(Зах)_Альбом форм ЕБП11 (ДЗО) 2" xfId="1674"/>
    <cellStyle name="_FFF_Nsi_140(Зах)_Альбом форм ЕБП11 (ДЗО) 3" xfId="1675"/>
    <cellStyle name="_FFF_Nsi_140(Зах)_Альбом форм ЕБП11 (ДЗО) 4" xfId="1676"/>
    <cellStyle name="_FFF_Nsi_140(Зах)_Альбом форм ЕБП11 (ДЗО) 5" xfId="1677"/>
    <cellStyle name="_FFF_Nsi_140(Зах)_Анализ_ФХД_ДЗО_2007_г форматы (для Москвы)" xfId="1678"/>
    <cellStyle name="_FFF_Nsi_140(Зах)_ВоКС.Приложение 4 табл. 5.2 к ИП по ВО" xfId="1679"/>
    <cellStyle name="_FFF_Nsi_140(Зах)_ВоКС.Приложение 4 табл. 5.2 к ИП по ВС" xfId="1680"/>
    <cellStyle name="_FFF_Nsi_140(Зах)_ВоКС_ИП_ ТС_2011_2011_09_01_ отчет" xfId="1681"/>
    <cellStyle name="_FFF_Nsi_140(Зах)_Волжские_2011" xfId="1682"/>
    <cellStyle name="_FFF_Nsi_140(Зах)_Волжские_2011 2" xfId="1683"/>
    <cellStyle name="_FFF_Nsi_140(Зах)_Волжские_2011 3" xfId="1684"/>
    <cellStyle name="_FFF_Nsi_140(Зах)_Волжские_2011 4" xfId="1685"/>
    <cellStyle name="_FFF_Nsi_140(Зах)_Волжские_2011 5" xfId="1686"/>
    <cellStyle name="_FFF_Nsi_140(Зах)_Исполнение ЕБП07 декабрь 2007 ОАО НКС 7" xfId="1687"/>
    <cellStyle name="_FFF_Nsi_140(Зах)_Исполнение ЕБП07 декабрь 2007 ОАО НКС 8" xfId="1688"/>
    <cellStyle name="_FFF_Nsi_140(Зах)_Исполнение ЕБП08 (ДЗО) для Москвы 2" xfId="1689"/>
    <cellStyle name="_FFF_Nsi_140(Зах)_Исполнение ЕБП2007 (ДЗО)2" xfId="1690"/>
    <cellStyle name="_FFF_Nsi_140(Зах)_ИФ-4.5" xfId="1691"/>
    <cellStyle name="_FFF_Nsi_140(Зах)_Квант_2011" xfId="1692"/>
    <cellStyle name="_FFF_Nsi_140(Зах)_Квант_2011 2" xfId="1693"/>
    <cellStyle name="_FFF_Nsi_140(Зах)_Квант_2011 3" xfId="1694"/>
    <cellStyle name="_FFF_Nsi_140(Зах)_Квант_2011 4" xfId="1695"/>
    <cellStyle name="_FFF_Nsi_140(Зах)_Квант_2011 5" xfId="1696"/>
    <cellStyle name="_FFF_Nsi_140_mod" xfId="23"/>
    <cellStyle name="_FFF_Nsi_140_mod 2" xfId="1697"/>
    <cellStyle name="_FFF_Nsi_140_mod 3" xfId="1698"/>
    <cellStyle name="_FFF_Nsi_140_mod 4" xfId="1699"/>
    <cellStyle name="_FFF_Nsi_140_mod 5" xfId="1700"/>
    <cellStyle name="_FFF_Nsi_140_mod 6" xfId="19153"/>
    <cellStyle name="_FFF_Nsi_140_mod_Альбом форм ЕБП11 (ВоКС) вар 18.01.11" xfId="1701"/>
    <cellStyle name="_FFF_Nsi_140_mod_Альбом форм ЕБП11 (ВоКС) вар 18.01.11 2" xfId="1702"/>
    <cellStyle name="_FFF_Nsi_140_mod_Альбом форм ЕБП11 (ВоКС) вар 18.01.11 3" xfId="1703"/>
    <cellStyle name="_FFF_Nsi_140_mod_Альбом форм ЕБП11 (ВоКС) вар 18.01.11 4" xfId="1704"/>
    <cellStyle name="_FFF_Nsi_140_mod_Альбом форм ЕБП11 (ВоКС) вар 18.01.11 5" xfId="1705"/>
    <cellStyle name="_FFF_Nsi_140_mod_Альбом форм ЕБП11 (ДЗО)" xfId="1706"/>
    <cellStyle name="_FFF_Nsi_140_mod_Альбом форм ЕБП11 (ДЗО) 2" xfId="1707"/>
    <cellStyle name="_FFF_Nsi_140_mod_Альбом форм ЕБП11 (ДЗО) 3" xfId="1708"/>
    <cellStyle name="_FFF_Nsi_140_mod_Альбом форм ЕБП11 (ДЗО) 4" xfId="1709"/>
    <cellStyle name="_FFF_Nsi_140_mod_Альбом форм ЕБП11 (ДЗО) 5" xfId="1710"/>
    <cellStyle name="_FFF_Nsi_140_mod_Анализ_ФХД_ДЗО_2007_г форматы (для Москвы)" xfId="1711"/>
    <cellStyle name="_FFF_Nsi_140_mod_ВоКС.Приложение 4 табл. 5.2 к ИП по ВО" xfId="1712"/>
    <cellStyle name="_FFF_Nsi_140_mod_ВоКС.Приложение 4 табл. 5.2 к ИП по ВС" xfId="1713"/>
    <cellStyle name="_FFF_Nsi_140_mod_ВоКС_ИП_ ТС_2011_2011_09_01_ отчет" xfId="1714"/>
    <cellStyle name="_FFF_Nsi_140_mod_Волжские_2011" xfId="1715"/>
    <cellStyle name="_FFF_Nsi_140_mod_Волжские_2011 2" xfId="1716"/>
    <cellStyle name="_FFF_Nsi_140_mod_Волжские_2011 3" xfId="1717"/>
    <cellStyle name="_FFF_Nsi_140_mod_Волжские_2011 4" xfId="1718"/>
    <cellStyle name="_FFF_Nsi_140_mod_Волжские_2011 5" xfId="1719"/>
    <cellStyle name="_FFF_Nsi_140_mod_Исполнение ЕБП07 декабрь 2007 ОАО НКС 7" xfId="1720"/>
    <cellStyle name="_FFF_Nsi_140_mod_Исполнение ЕБП07 декабрь 2007 ОАО НКС 8" xfId="1721"/>
    <cellStyle name="_FFF_Nsi_140_mod_Исполнение ЕБП08 (ДЗО) для Москвы 2" xfId="1722"/>
    <cellStyle name="_FFF_Nsi_140_mod_Исполнение ЕБП2007 (ДЗО)2" xfId="1723"/>
    <cellStyle name="_FFF_Nsi_140_mod_ИФ-4.5" xfId="1724"/>
    <cellStyle name="_FFF_Nsi_140_mod_Квант_2011" xfId="1725"/>
    <cellStyle name="_FFF_Nsi_140_mod_Квант_2011 2" xfId="1726"/>
    <cellStyle name="_FFF_Nsi_140_mod_Квант_2011 3" xfId="1727"/>
    <cellStyle name="_FFF_Nsi_140_mod_Квант_2011 4" xfId="1728"/>
    <cellStyle name="_FFF_Nsi_140_mod_Квант_2011 5" xfId="1729"/>
    <cellStyle name="_FFF_Nsi_140_Альбом форм ЕБП11 (ВоКС) вар 18.01.11" xfId="1730"/>
    <cellStyle name="_FFF_Nsi_140_Альбом форм ЕБП11 (ВоКС) вар 18.01.11 2" xfId="1731"/>
    <cellStyle name="_FFF_Nsi_140_Альбом форм ЕБП11 (ВоКС) вар 18.01.11 3" xfId="1732"/>
    <cellStyle name="_FFF_Nsi_140_Альбом форм ЕБП11 (ВоКС) вар 18.01.11 4" xfId="1733"/>
    <cellStyle name="_FFF_Nsi_140_Альбом форм ЕБП11 (ВоКС) вар 18.01.11 5" xfId="1734"/>
    <cellStyle name="_FFF_Nsi_140_Альбом форм ЕБП11 (ДЗО)" xfId="1735"/>
    <cellStyle name="_FFF_Nsi_140_Альбом форм ЕБП11 (ДЗО) 2" xfId="1736"/>
    <cellStyle name="_FFF_Nsi_140_Альбом форм ЕБП11 (ДЗО) 3" xfId="1737"/>
    <cellStyle name="_FFF_Nsi_140_Альбом форм ЕБП11 (ДЗО) 4" xfId="1738"/>
    <cellStyle name="_FFF_Nsi_140_Альбом форм ЕБП11 (ДЗО) 5" xfId="1739"/>
    <cellStyle name="_FFF_Nsi_140_Анализ_ФХД_ДЗО_2007_г форматы (для Москвы)" xfId="1740"/>
    <cellStyle name="_FFF_Nsi_140_ВоКС.Приложение 4 табл. 5.2 к ИП по ВО" xfId="1741"/>
    <cellStyle name="_FFF_Nsi_140_ВоКС.Приложение 4 табл. 5.2 к ИП по ВС" xfId="1742"/>
    <cellStyle name="_FFF_Nsi_140_ВоКС_ИП_ ТС_2011_2011_09_01_ отчет" xfId="1743"/>
    <cellStyle name="_FFF_Nsi_140_Волжские_2011" xfId="1744"/>
    <cellStyle name="_FFF_Nsi_140_Волжские_2011 2" xfId="1745"/>
    <cellStyle name="_FFF_Nsi_140_Волжские_2011 3" xfId="1746"/>
    <cellStyle name="_FFF_Nsi_140_Волжские_2011 4" xfId="1747"/>
    <cellStyle name="_FFF_Nsi_140_Волжские_2011 5" xfId="1748"/>
    <cellStyle name="_FFF_Nsi_140_Исполнение ЕБП07 декабрь 2007 ОАО НКС 7" xfId="1749"/>
    <cellStyle name="_FFF_Nsi_140_Исполнение ЕБП07 декабрь 2007 ОАО НКС 8" xfId="1750"/>
    <cellStyle name="_FFF_Nsi_140_Исполнение ЕБП08 (ДЗО) для Москвы 2" xfId="1751"/>
    <cellStyle name="_FFF_Nsi_140_Исполнение ЕБП2007 (ДЗО)2" xfId="1752"/>
    <cellStyle name="_FFF_Nsi_140_ИФ-4.5" xfId="1753"/>
    <cellStyle name="_FFF_Nsi_140_Квант_2011" xfId="1754"/>
    <cellStyle name="_FFF_Nsi_140_Квант_2011 2" xfId="1755"/>
    <cellStyle name="_FFF_Nsi_140_Квант_2011 3" xfId="1756"/>
    <cellStyle name="_FFF_Nsi_140_Квант_2011 4" xfId="1757"/>
    <cellStyle name="_FFF_Nsi_140_Квант_2011 5" xfId="1758"/>
    <cellStyle name="_FFF_Nsi_Альбом форм ЕБП11 (ВоКС) вар 18.01.11" xfId="1759"/>
    <cellStyle name="_FFF_Nsi_Альбом форм ЕБП11 (ВоКС) вар 18.01.11 2" xfId="1760"/>
    <cellStyle name="_FFF_Nsi_Альбом форм ЕБП11 (ВоКС) вар 18.01.11 3" xfId="1761"/>
    <cellStyle name="_FFF_Nsi_Альбом форм ЕБП11 (ВоКС) вар 18.01.11 4" xfId="1762"/>
    <cellStyle name="_FFF_Nsi_Альбом форм ЕБП11 (ВоКС) вар 18.01.11 5" xfId="1763"/>
    <cellStyle name="_FFF_Nsi_Альбом форм ЕБП11 (ДЗО)" xfId="1764"/>
    <cellStyle name="_FFF_Nsi_Альбом форм ЕБП11 (ДЗО) 2" xfId="1765"/>
    <cellStyle name="_FFF_Nsi_Альбом форм ЕБП11 (ДЗО) 3" xfId="1766"/>
    <cellStyle name="_FFF_Nsi_Альбом форм ЕБП11 (ДЗО) 4" xfId="1767"/>
    <cellStyle name="_FFF_Nsi_Альбом форм ЕБП11 (ДЗО) 5" xfId="1768"/>
    <cellStyle name="_FFF_Nsi_Анализ_ФХД_ДЗО_2007_г форматы (для Москвы)" xfId="1769"/>
    <cellStyle name="_FFF_Nsi_ВоКС.Приложение 4 табл. 5.2 к ИП по ВО" xfId="1770"/>
    <cellStyle name="_FFF_Nsi_ВоКС.Приложение 4 табл. 5.2 к ИП по ВС" xfId="1771"/>
    <cellStyle name="_FFF_Nsi_ВоКС_ИП_ ТС_2011_2011_09_01_ отчет" xfId="1772"/>
    <cellStyle name="_FFF_Nsi_Волжские_2011" xfId="1773"/>
    <cellStyle name="_FFF_Nsi_Волжские_2011 2" xfId="1774"/>
    <cellStyle name="_FFF_Nsi_Волжские_2011 3" xfId="1775"/>
    <cellStyle name="_FFF_Nsi_Волжские_2011 4" xfId="1776"/>
    <cellStyle name="_FFF_Nsi_Волжские_2011 5" xfId="1777"/>
    <cellStyle name="_FFF_Nsi_Исполнение ЕБП07 декабрь 2007 ОАО НКС 7" xfId="1778"/>
    <cellStyle name="_FFF_Nsi_Исполнение ЕБП07 декабрь 2007 ОАО НКС 8" xfId="1779"/>
    <cellStyle name="_FFF_Nsi_Исполнение ЕБП08 (ДЗО) для Москвы 2" xfId="1780"/>
    <cellStyle name="_FFF_Nsi_Исполнение ЕБП2007 (ДЗО)2" xfId="1781"/>
    <cellStyle name="_FFF_Nsi_ИФ-4.5" xfId="1782"/>
    <cellStyle name="_FFF_Nsi_Квант_2011" xfId="1783"/>
    <cellStyle name="_FFF_Nsi_Квант_2011 2" xfId="1784"/>
    <cellStyle name="_FFF_Nsi_Квант_2011 3" xfId="1785"/>
    <cellStyle name="_FFF_Nsi_Квант_2011 4" xfId="1786"/>
    <cellStyle name="_FFF_Nsi_Квант_2011 5" xfId="1787"/>
    <cellStyle name="_FFF_Summary" xfId="24"/>
    <cellStyle name="_FFF_Summary 2" xfId="1788"/>
    <cellStyle name="_FFF_Summary 3" xfId="1789"/>
    <cellStyle name="_FFF_Summary 4" xfId="1790"/>
    <cellStyle name="_FFF_Summary 5" xfId="1791"/>
    <cellStyle name="_FFF_Summary 6" xfId="19154"/>
    <cellStyle name="_FFF_Summary_Альбом форм ЕБП11 (ВоКС) вар 18.01.11" xfId="1792"/>
    <cellStyle name="_FFF_Summary_Альбом форм ЕБП11 (ВоКС) вар 18.01.11 2" xfId="1793"/>
    <cellStyle name="_FFF_Summary_Альбом форм ЕБП11 (ВоКС) вар 18.01.11 3" xfId="1794"/>
    <cellStyle name="_FFF_Summary_Альбом форм ЕБП11 (ВоКС) вар 18.01.11 4" xfId="1795"/>
    <cellStyle name="_FFF_Summary_Альбом форм ЕБП11 (ВоКС) вар 18.01.11 5" xfId="1796"/>
    <cellStyle name="_FFF_Summary_Альбом форм ЕБП11 (ДЗО)" xfId="1797"/>
    <cellStyle name="_FFF_Summary_Альбом форм ЕБП11 (ДЗО) 2" xfId="1798"/>
    <cellStyle name="_FFF_Summary_Альбом форм ЕБП11 (ДЗО) 3" xfId="1799"/>
    <cellStyle name="_FFF_Summary_Альбом форм ЕБП11 (ДЗО) 4" xfId="1800"/>
    <cellStyle name="_FFF_Summary_Альбом форм ЕБП11 (ДЗО) 5" xfId="1801"/>
    <cellStyle name="_FFF_Summary_Анализ_ФХД_ДЗО_2007_г форматы (для Москвы)" xfId="1802"/>
    <cellStyle name="_FFF_Summary_ВоКС.Приложение 4 табл. 5.2 к ИП по ВО" xfId="1803"/>
    <cellStyle name="_FFF_Summary_ВоКС.Приложение 4 табл. 5.2 к ИП по ВС" xfId="1804"/>
    <cellStyle name="_FFF_Summary_ВоКС_ИП_ ТС_2011_2011_09_01_ отчет" xfId="1805"/>
    <cellStyle name="_FFF_Summary_Волжские_2011" xfId="1806"/>
    <cellStyle name="_FFF_Summary_Волжские_2011 2" xfId="1807"/>
    <cellStyle name="_FFF_Summary_Волжские_2011 3" xfId="1808"/>
    <cellStyle name="_FFF_Summary_Волжские_2011 4" xfId="1809"/>
    <cellStyle name="_FFF_Summary_Волжские_2011 5" xfId="1810"/>
    <cellStyle name="_FFF_Summary_Исполнение ЕБП07 декабрь 2007 ОАО НКС 7" xfId="1811"/>
    <cellStyle name="_FFF_Summary_Исполнение ЕБП07 декабрь 2007 ОАО НКС 8" xfId="1812"/>
    <cellStyle name="_FFF_Summary_Исполнение ЕБП08 (ДЗО) для Москвы 2" xfId="1813"/>
    <cellStyle name="_FFF_Summary_Исполнение ЕБП2007 (ДЗО)2" xfId="1814"/>
    <cellStyle name="_FFF_Summary_ИФ-4.5" xfId="1815"/>
    <cellStyle name="_FFF_Summary_Квант_2011" xfId="1816"/>
    <cellStyle name="_FFF_Summary_Квант_2011 2" xfId="1817"/>
    <cellStyle name="_FFF_Summary_Квант_2011 3" xfId="1818"/>
    <cellStyle name="_FFF_Summary_Квант_2011 4" xfId="1819"/>
    <cellStyle name="_FFF_Summary_Квант_2011 5" xfId="1820"/>
    <cellStyle name="_FFF_Tax_form_1кв_3" xfId="25"/>
    <cellStyle name="_FFF_Tax_form_1кв_3 2" xfId="1821"/>
    <cellStyle name="_FFF_Tax_form_1кв_3 3" xfId="1822"/>
    <cellStyle name="_FFF_Tax_form_1кв_3 4" xfId="1823"/>
    <cellStyle name="_FFF_Tax_form_1кв_3 5" xfId="1824"/>
    <cellStyle name="_FFF_Tax_form_1кв_3 6" xfId="19155"/>
    <cellStyle name="_FFF_Tax_form_1кв_3_Альбом форм ЕБП11 (ВоКС) вар 18.01.11" xfId="1825"/>
    <cellStyle name="_FFF_Tax_form_1кв_3_Альбом форм ЕБП11 (ВоКС) вар 18.01.11 2" xfId="1826"/>
    <cellStyle name="_FFF_Tax_form_1кв_3_Альбом форм ЕБП11 (ВоКС) вар 18.01.11 3" xfId="1827"/>
    <cellStyle name="_FFF_Tax_form_1кв_3_Альбом форм ЕБП11 (ВоКС) вар 18.01.11 4" xfId="1828"/>
    <cellStyle name="_FFF_Tax_form_1кв_3_Альбом форм ЕБП11 (ВоКС) вар 18.01.11 5" xfId="1829"/>
    <cellStyle name="_FFF_Tax_form_1кв_3_Альбом форм ЕБП11 (ДЗО)" xfId="1830"/>
    <cellStyle name="_FFF_Tax_form_1кв_3_Альбом форм ЕБП11 (ДЗО) 2" xfId="1831"/>
    <cellStyle name="_FFF_Tax_form_1кв_3_Альбом форм ЕБП11 (ДЗО) 3" xfId="1832"/>
    <cellStyle name="_FFF_Tax_form_1кв_3_Альбом форм ЕБП11 (ДЗО) 4" xfId="1833"/>
    <cellStyle name="_FFF_Tax_form_1кв_3_Альбом форм ЕБП11 (ДЗО) 5" xfId="1834"/>
    <cellStyle name="_FFF_Tax_form_1кв_3_Анализ_ФХД_ДЗО_2007_г форматы (для Москвы)" xfId="1835"/>
    <cellStyle name="_FFF_Tax_form_1кв_3_ВоКС.Приложение 4 табл. 5.2 к ИП по ВО" xfId="1836"/>
    <cellStyle name="_FFF_Tax_form_1кв_3_ВоКС.Приложение 4 табл. 5.2 к ИП по ВС" xfId="1837"/>
    <cellStyle name="_FFF_Tax_form_1кв_3_ВоКС_ИП_ ТС_2011_2011_09_01_ отчет" xfId="1838"/>
    <cellStyle name="_FFF_Tax_form_1кв_3_Волжские_2011" xfId="1839"/>
    <cellStyle name="_FFF_Tax_form_1кв_3_Волжские_2011 2" xfId="1840"/>
    <cellStyle name="_FFF_Tax_form_1кв_3_Волжские_2011 3" xfId="1841"/>
    <cellStyle name="_FFF_Tax_form_1кв_3_Волжские_2011 4" xfId="1842"/>
    <cellStyle name="_FFF_Tax_form_1кв_3_Волжские_2011 5" xfId="1843"/>
    <cellStyle name="_FFF_Tax_form_1кв_3_Исполнение ЕБП07 декабрь 2007 ОАО НКС 7" xfId="1844"/>
    <cellStyle name="_FFF_Tax_form_1кв_3_Исполнение ЕБП07 декабрь 2007 ОАО НКС 8" xfId="1845"/>
    <cellStyle name="_FFF_Tax_form_1кв_3_Исполнение ЕБП08 (ДЗО) для Москвы 2" xfId="1846"/>
    <cellStyle name="_FFF_Tax_form_1кв_3_Исполнение ЕБП2007 (ДЗО)2" xfId="1847"/>
    <cellStyle name="_FFF_Tax_form_1кв_3_ИФ-4.5" xfId="1848"/>
    <cellStyle name="_FFF_Tax_form_1кв_3_Квант_2011" xfId="1849"/>
    <cellStyle name="_FFF_Tax_form_1кв_3_Квант_2011 2" xfId="1850"/>
    <cellStyle name="_FFF_Tax_form_1кв_3_Квант_2011 3" xfId="1851"/>
    <cellStyle name="_FFF_Tax_form_1кв_3_Квант_2011 4" xfId="1852"/>
    <cellStyle name="_FFF_Tax_form_1кв_3_Квант_2011 5" xfId="1853"/>
    <cellStyle name="_FFF_Альбом форм ЕБП11 (ВоКС) вар 18.01.11" xfId="1854"/>
    <cellStyle name="_FFF_Альбом форм ЕБП11 (ВоКС) вар 18.01.11 2" xfId="1855"/>
    <cellStyle name="_FFF_Альбом форм ЕБП11 (ВоКС) вар 18.01.11 3" xfId="1856"/>
    <cellStyle name="_FFF_Альбом форм ЕБП11 (ВоКС) вар 18.01.11 4" xfId="1857"/>
    <cellStyle name="_FFF_Альбом форм ЕБП11 (ВоКС) вар 18.01.11 5" xfId="1858"/>
    <cellStyle name="_FFF_Альбом форм ЕБП11 (ДЗО)" xfId="1859"/>
    <cellStyle name="_FFF_Альбом форм ЕБП11 (ДЗО) 2" xfId="1860"/>
    <cellStyle name="_FFF_Альбом форм ЕБП11 (ДЗО) 3" xfId="1861"/>
    <cellStyle name="_FFF_Альбом форм ЕБП11 (ДЗО) 4" xfId="1862"/>
    <cellStyle name="_FFF_Альбом форм ЕБП11 (ДЗО) 5" xfId="1863"/>
    <cellStyle name="_FFF_Анализ_ФХД_ДЗО_2007_г форматы (для Москвы)" xfId="1864"/>
    <cellStyle name="_FFF_БКЭ" xfId="26"/>
    <cellStyle name="_FFF_БКЭ 2" xfId="1865"/>
    <cellStyle name="_FFF_БКЭ 3" xfId="1866"/>
    <cellStyle name="_FFF_БКЭ 4" xfId="1867"/>
    <cellStyle name="_FFF_БКЭ 5" xfId="1868"/>
    <cellStyle name="_FFF_БКЭ 6" xfId="19156"/>
    <cellStyle name="_FFF_БКЭ_Альбом форм ЕБП11 (ВоКС) вар 18.01.11" xfId="1869"/>
    <cellStyle name="_FFF_БКЭ_Альбом форм ЕБП11 (ВоКС) вар 18.01.11 2" xfId="1870"/>
    <cellStyle name="_FFF_БКЭ_Альбом форм ЕБП11 (ВоКС) вар 18.01.11 3" xfId="1871"/>
    <cellStyle name="_FFF_БКЭ_Альбом форм ЕБП11 (ВоКС) вар 18.01.11 4" xfId="1872"/>
    <cellStyle name="_FFF_БКЭ_Альбом форм ЕБП11 (ВоКС) вар 18.01.11 5" xfId="1873"/>
    <cellStyle name="_FFF_БКЭ_Альбом форм ЕБП11 (ДЗО)" xfId="1874"/>
    <cellStyle name="_FFF_БКЭ_Альбом форм ЕБП11 (ДЗО) 2" xfId="1875"/>
    <cellStyle name="_FFF_БКЭ_Альбом форм ЕБП11 (ДЗО) 3" xfId="1876"/>
    <cellStyle name="_FFF_БКЭ_Альбом форм ЕБП11 (ДЗО) 4" xfId="1877"/>
    <cellStyle name="_FFF_БКЭ_Альбом форм ЕБП11 (ДЗО) 5" xfId="1878"/>
    <cellStyle name="_FFF_БКЭ_Анализ_ФХД_ДЗО_2007_г форматы (для Москвы)" xfId="1879"/>
    <cellStyle name="_FFF_БКЭ_ВоКС.Приложение 4 табл. 5.2 к ИП по ВО" xfId="1880"/>
    <cellStyle name="_FFF_БКЭ_ВоКС.Приложение 4 табл. 5.2 к ИП по ВС" xfId="1881"/>
    <cellStyle name="_FFF_БКЭ_ВоКС_ИП_ ТС_2011_2011_09_01_ отчет" xfId="1882"/>
    <cellStyle name="_FFF_БКЭ_Волжские_2011" xfId="1883"/>
    <cellStyle name="_FFF_БКЭ_Волжские_2011 2" xfId="1884"/>
    <cellStyle name="_FFF_БКЭ_Волжские_2011 3" xfId="1885"/>
    <cellStyle name="_FFF_БКЭ_Волжские_2011 4" xfId="1886"/>
    <cellStyle name="_FFF_БКЭ_Волжские_2011 5" xfId="1887"/>
    <cellStyle name="_FFF_БКЭ_Исполнение ЕБП07 декабрь 2007 ОАО НКС 7" xfId="1888"/>
    <cellStyle name="_FFF_БКЭ_Исполнение ЕБП07 декабрь 2007 ОАО НКС 8" xfId="1889"/>
    <cellStyle name="_FFF_БКЭ_Исполнение ЕБП08 (ДЗО) для Москвы 2" xfId="1890"/>
    <cellStyle name="_FFF_БКЭ_Исполнение ЕБП2007 (ДЗО)2" xfId="1891"/>
    <cellStyle name="_FFF_БКЭ_ИФ-4.5" xfId="1892"/>
    <cellStyle name="_FFF_БКЭ_Квант_2011" xfId="1893"/>
    <cellStyle name="_FFF_БКЭ_Квант_2011 2" xfId="1894"/>
    <cellStyle name="_FFF_БКЭ_Квант_2011 3" xfId="1895"/>
    <cellStyle name="_FFF_БКЭ_Квант_2011 4" xfId="1896"/>
    <cellStyle name="_FFF_БКЭ_Квант_2011 5" xfId="1897"/>
    <cellStyle name="_FFF_ВоКС.Приложение 4 табл. 5.2 к ИП по ВО" xfId="1898"/>
    <cellStyle name="_FFF_ВоКС.Приложение 4 табл. 5.2 к ИП по ВС" xfId="1899"/>
    <cellStyle name="_FFF_ВоКС_ИП_ ТС_2011_2011_09_01_ отчет" xfId="1900"/>
    <cellStyle name="_FFF_Волжские_2011" xfId="1901"/>
    <cellStyle name="_FFF_Волжские_2011 2" xfId="1902"/>
    <cellStyle name="_FFF_Волжские_2011 3" xfId="1903"/>
    <cellStyle name="_FFF_Волжские_2011 4" xfId="1904"/>
    <cellStyle name="_FFF_Волжские_2011 5" xfId="1905"/>
    <cellStyle name="_FFF_Исполнение ЕБП07 декабрь 2007 ОАО НКС 7" xfId="1906"/>
    <cellStyle name="_FFF_Исполнение ЕБП07 декабрь 2007 ОАО НКС 8" xfId="1907"/>
    <cellStyle name="_FFF_Исполнение ЕБП08 (ДЗО) для Москвы 2" xfId="1908"/>
    <cellStyle name="_FFF_Исполнение ЕБП2007 (ДЗО)2" xfId="1909"/>
    <cellStyle name="_FFF_ИФ-4.5" xfId="1910"/>
    <cellStyle name="_FFF_Квант_2011" xfId="1911"/>
    <cellStyle name="_FFF_Квант_2011 2" xfId="1912"/>
    <cellStyle name="_FFF_Квант_2011 3" xfId="1913"/>
    <cellStyle name="_FFF_Квант_2011 4" xfId="1914"/>
    <cellStyle name="_FFF_Квант_2011 5" xfId="1915"/>
    <cellStyle name="_Final_Book_010301" xfId="27"/>
    <cellStyle name="_Final_Book_010301 2" xfId="1916"/>
    <cellStyle name="_Final_Book_010301 3" xfId="1917"/>
    <cellStyle name="_Final_Book_010301 4" xfId="1918"/>
    <cellStyle name="_Final_Book_010301 5" xfId="1919"/>
    <cellStyle name="_Final_Book_010301 6" xfId="19157"/>
    <cellStyle name="_Final_Book_010301_New Form10_2" xfId="28"/>
    <cellStyle name="_Final_Book_010301_New Form10_2 2" xfId="1920"/>
    <cellStyle name="_Final_Book_010301_New Form10_2 3" xfId="1921"/>
    <cellStyle name="_Final_Book_010301_New Form10_2 4" xfId="1922"/>
    <cellStyle name="_Final_Book_010301_New Form10_2 5" xfId="1923"/>
    <cellStyle name="_Final_Book_010301_New Form10_2 6" xfId="19158"/>
    <cellStyle name="_Final_Book_010301_New Form10_2_Альбом форм ЕБП11 (ВоКС) вар 18.01.11" xfId="1924"/>
    <cellStyle name="_Final_Book_010301_New Form10_2_Альбом форм ЕБП11 (ВоКС) вар 18.01.11 2" xfId="1925"/>
    <cellStyle name="_Final_Book_010301_New Form10_2_Альбом форм ЕБП11 (ВоКС) вар 18.01.11 3" xfId="1926"/>
    <cellStyle name="_Final_Book_010301_New Form10_2_Альбом форм ЕБП11 (ВоКС) вар 18.01.11 4" xfId="1927"/>
    <cellStyle name="_Final_Book_010301_New Form10_2_Альбом форм ЕБП11 (ВоКС) вар 18.01.11 5" xfId="1928"/>
    <cellStyle name="_Final_Book_010301_New Form10_2_Альбом форм ЕБП11 (ДЗО)" xfId="1929"/>
    <cellStyle name="_Final_Book_010301_New Form10_2_Альбом форм ЕБП11 (ДЗО) 2" xfId="1930"/>
    <cellStyle name="_Final_Book_010301_New Form10_2_Альбом форм ЕБП11 (ДЗО) 3" xfId="1931"/>
    <cellStyle name="_Final_Book_010301_New Form10_2_Альбом форм ЕБП11 (ДЗО) 4" xfId="1932"/>
    <cellStyle name="_Final_Book_010301_New Form10_2_Альбом форм ЕБП11 (ДЗО) 5" xfId="1933"/>
    <cellStyle name="_Final_Book_010301_New Form10_2_Анализ_ФХД_ДЗО_2007_г форматы (для Москвы)" xfId="1934"/>
    <cellStyle name="_Final_Book_010301_New Form10_2_ВоКС.Приложение 4 табл. 5.2 к ИП по ВО" xfId="1935"/>
    <cellStyle name="_Final_Book_010301_New Form10_2_ВоКС.Приложение 4 табл. 5.2 к ИП по ВС" xfId="1936"/>
    <cellStyle name="_Final_Book_010301_New Form10_2_ВоКС_ИП_ ТС_2011_2011_09_01_ отчет" xfId="1937"/>
    <cellStyle name="_Final_Book_010301_New Form10_2_Волжские_2011" xfId="1938"/>
    <cellStyle name="_Final_Book_010301_New Form10_2_Волжские_2011 2" xfId="1939"/>
    <cellStyle name="_Final_Book_010301_New Form10_2_Волжские_2011 3" xfId="1940"/>
    <cellStyle name="_Final_Book_010301_New Form10_2_Волжские_2011 4" xfId="1941"/>
    <cellStyle name="_Final_Book_010301_New Form10_2_Волжские_2011 5" xfId="1942"/>
    <cellStyle name="_Final_Book_010301_New Form10_2_Исполнение ЕБП07 декабрь 2007 ОАО НКС 7" xfId="1943"/>
    <cellStyle name="_Final_Book_010301_New Form10_2_Исполнение ЕБП07 декабрь 2007 ОАО НКС 8" xfId="1944"/>
    <cellStyle name="_Final_Book_010301_New Form10_2_Исполнение ЕБП08 (ДЗО) для Москвы 2" xfId="1945"/>
    <cellStyle name="_Final_Book_010301_New Form10_2_Исполнение ЕБП2007 (ДЗО)2" xfId="1946"/>
    <cellStyle name="_Final_Book_010301_New Form10_2_ИФ-4.5" xfId="1947"/>
    <cellStyle name="_Final_Book_010301_New Form10_2_Квант_2011" xfId="1948"/>
    <cellStyle name="_Final_Book_010301_New Form10_2_Квант_2011 2" xfId="1949"/>
    <cellStyle name="_Final_Book_010301_New Form10_2_Квант_2011 3" xfId="1950"/>
    <cellStyle name="_Final_Book_010301_New Form10_2_Квант_2011 4" xfId="1951"/>
    <cellStyle name="_Final_Book_010301_New Form10_2_Квант_2011 5" xfId="1952"/>
    <cellStyle name="_Final_Book_010301_Nsi" xfId="29"/>
    <cellStyle name="_Final_Book_010301_Nsi 2" xfId="1953"/>
    <cellStyle name="_Final_Book_010301_Nsi 3" xfId="1954"/>
    <cellStyle name="_Final_Book_010301_Nsi 4" xfId="1955"/>
    <cellStyle name="_Final_Book_010301_Nsi 5" xfId="1956"/>
    <cellStyle name="_Final_Book_010301_Nsi 6" xfId="19159"/>
    <cellStyle name="_Final_Book_010301_Nsi_1" xfId="30"/>
    <cellStyle name="_Final_Book_010301_Nsi_1 2" xfId="1957"/>
    <cellStyle name="_Final_Book_010301_Nsi_1 3" xfId="1958"/>
    <cellStyle name="_Final_Book_010301_Nsi_1 4" xfId="1959"/>
    <cellStyle name="_Final_Book_010301_Nsi_1 5" xfId="1960"/>
    <cellStyle name="_Final_Book_010301_Nsi_1 6" xfId="19160"/>
    <cellStyle name="_Final_Book_010301_Nsi_1_Альбом форм ЕБП11 (ВоКС) вар 18.01.11" xfId="1961"/>
    <cellStyle name="_Final_Book_010301_Nsi_1_Альбом форм ЕБП11 (ВоКС) вар 18.01.11 2" xfId="1962"/>
    <cellStyle name="_Final_Book_010301_Nsi_1_Альбом форм ЕБП11 (ВоКС) вар 18.01.11 3" xfId="1963"/>
    <cellStyle name="_Final_Book_010301_Nsi_1_Альбом форм ЕБП11 (ВоКС) вар 18.01.11 4" xfId="1964"/>
    <cellStyle name="_Final_Book_010301_Nsi_1_Альбом форм ЕБП11 (ВоКС) вар 18.01.11 5" xfId="1965"/>
    <cellStyle name="_Final_Book_010301_Nsi_1_Альбом форм ЕБП11 (ДЗО)" xfId="1966"/>
    <cellStyle name="_Final_Book_010301_Nsi_1_Альбом форм ЕБП11 (ДЗО) 2" xfId="1967"/>
    <cellStyle name="_Final_Book_010301_Nsi_1_Альбом форм ЕБП11 (ДЗО) 3" xfId="1968"/>
    <cellStyle name="_Final_Book_010301_Nsi_1_Альбом форм ЕБП11 (ДЗО) 4" xfId="1969"/>
    <cellStyle name="_Final_Book_010301_Nsi_1_Альбом форм ЕБП11 (ДЗО) 5" xfId="1970"/>
    <cellStyle name="_Final_Book_010301_Nsi_1_Анализ_ФХД_ДЗО_2007_г форматы (для Москвы)" xfId="1971"/>
    <cellStyle name="_Final_Book_010301_Nsi_1_ВоКС.Приложение 4 табл. 5.2 к ИП по ВО" xfId="1972"/>
    <cellStyle name="_Final_Book_010301_Nsi_1_ВоКС.Приложение 4 табл. 5.2 к ИП по ВС" xfId="1973"/>
    <cellStyle name="_Final_Book_010301_Nsi_1_ВоКС_ИП_ ТС_2011_2011_09_01_ отчет" xfId="1974"/>
    <cellStyle name="_Final_Book_010301_Nsi_1_Волжские_2011" xfId="1975"/>
    <cellStyle name="_Final_Book_010301_Nsi_1_Волжские_2011 2" xfId="1976"/>
    <cellStyle name="_Final_Book_010301_Nsi_1_Волжские_2011 3" xfId="1977"/>
    <cellStyle name="_Final_Book_010301_Nsi_1_Волжские_2011 4" xfId="1978"/>
    <cellStyle name="_Final_Book_010301_Nsi_1_Волжские_2011 5" xfId="1979"/>
    <cellStyle name="_Final_Book_010301_Nsi_1_Исполнение ЕБП07 декабрь 2007 ОАО НКС 7" xfId="1980"/>
    <cellStyle name="_Final_Book_010301_Nsi_1_Исполнение ЕБП07 декабрь 2007 ОАО НКС 8" xfId="1981"/>
    <cellStyle name="_Final_Book_010301_Nsi_1_Исполнение ЕБП08 (ДЗО) для Москвы 2" xfId="1982"/>
    <cellStyle name="_Final_Book_010301_Nsi_1_Исполнение ЕБП2007 (ДЗО)2" xfId="1983"/>
    <cellStyle name="_Final_Book_010301_Nsi_1_ИФ-4.5" xfId="1984"/>
    <cellStyle name="_Final_Book_010301_Nsi_1_Квант_2011" xfId="1985"/>
    <cellStyle name="_Final_Book_010301_Nsi_1_Квант_2011 2" xfId="1986"/>
    <cellStyle name="_Final_Book_010301_Nsi_1_Квант_2011 3" xfId="1987"/>
    <cellStyle name="_Final_Book_010301_Nsi_1_Квант_2011 4" xfId="1988"/>
    <cellStyle name="_Final_Book_010301_Nsi_1_Квант_2011 5" xfId="1989"/>
    <cellStyle name="_Final_Book_010301_Nsi_139" xfId="31"/>
    <cellStyle name="_Final_Book_010301_Nsi_139 2" xfId="1990"/>
    <cellStyle name="_Final_Book_010301_Nsi_139 3" xfId="1991"/>
    <cellStyle name="_Final_Book_010301_Nsi_139 4" xfId="1992"/>
    <cellStyle name="_Final_Book_010301_Nsi_139 5" xfId="1993"/>
    <cellStyle name="_Final_Book_010301_Nsi_139 6" xfId="19161"/>
    <cellStyle name="_Final_Book_010301_Nsi_139_Альбом форм ЕБП11 (ВоКС) вар 18.01.11" xfId="1994"/>
    <cellStyle name="_Final_Book_010301_Nsi_139_Альбом форм ЕБП11 (ВоКС) вар 18.01.11 2" xfId="1995"/>
    <cellStyle name="_Final_Book_010301_Nsi_139_Альбом форм ЕБП11 (ВоКС) вар 18.01.11 3" xfId="1996"/>
    <cellStyle name="_Final_Book_010301_Nsi_139_Альбом форм ЕБП11 (ВоКС) вар 18.01.11 4" xfId="1997"/>
    <cellStyle name="_Final_Book_010301_Nsi_139_Альбом форм ЕБП11 (ВоКС) вар 18.01.11 5" xfId="1998"/>
    <cellStyle name="_Final_Book_010301_Nsi_139_Альбом форм ЕБП11 (ДЗО)" xfId="1999"/>
    <cellStyle name="_Final_Book_010301_Nsi_139_Альбом форм ЕБП11 (ДЗО) 2" xfId="2000"/>
    <cellStyle name="_Final_Book_010301_Nsi_139_Альбом форм ЕБП11 (ДЗО) 3" xfId="2001"/>
    <cellStyle name="_Final_Book_010301_Nsi_139_Альбом форм ЕБП11 (ДЗО) 4" xfId="2002"/>
    <cellStyle name="_Final_Book_010301_Nsi_139_Альбом форм ЕБП11 (ДЗО) 5" xfId="2003"/>
    <cellStyle name="_Final_Book_010301_Nsi_139_Анализ_ФХД_ДЗО_2007_г форматы (для Москвы)" xfId="2004"/>
    <cellStyle name="_Final_Book_010301_Nsi_139_ВоКС.Приложение 4 табл. 5.2 к ИП по ВО" xfId="2005"/>
    <cellStyle name="_Final_Book_010301_Nsi_139_ВоКС.Приложение 4 табл. 5.2 к ИП по ВС" xfId="2006"/>
    <cellStyle name="_Final_Book_010301_Nsi_139_ВоКС_ИП_ ТС_2011_2011_09_01_ отчет" xfId="2007"/>
    <cellStyle name="_Final_Book_010301_Nsi_139_Волжские_2011" xfId="2008"/>
    <cellStyle name="_Final_Book_010301_Nsi_139_Волжские_2011 2" xfId="2009"/>
    <cellStyle name="_Final_Book_010301_Nsi_139_Волжские_2011 3" xfId="2010"/>
    <cellStyle name="_Final_Book_010301_Nsi_139_Волжские_2011 4" xfId="2011"/>
    <cellStyle name="_Final_Book_010301_Nsi_139_Волжские_2011 5" xfId="2012"/>
    <cellStyle name="_Final_Book_010301_Nsi_139_Исполнение ЕБП07 декабрь 2007 ОАО НКС 7" xfId="2013"/>
    <cellStyle name="_Final_Book_010301_Nsi_139_Исполнение ЕБП07 декабрь 2007 ОАО НКС 8" xfId="2014"/>
    <cellStyle name="_Final_Book_010301_Nsi_139_Исполнение ЕБП08 (ДЗО) для Москвы 2" xfId="2015"/>
    <cellStyle name="_Final_Book_010301_Nsi_139_Исполнение ЕБП2007 (ДЗО)2" xfId="2016"/>
    <cellStyle name="_Final_Book_010301_Nsi_139_ИФ-4.5" xfId="2017"/>
    <cellStyle name="_Final_Book_010301_Nsi_139_Квант_2011" xfId="2018"/>
    <cellStyle name="_Final_Book_010301_Nsi_139_Квант_2011 2" xfId="2019"/>
    <cellStyle name="_Final_Book_010301_Nsi_139_Квант_2011 3" xfId="2020"/>
    <cellStyle name="_Final_Book_010301_Nsi_139_Квант_2011 4" xfId="2021"/>
    <cellStyle name="_Final_Book_010301_Nsi_139_Квант_2011 5" xfId="2022"/>
    <cellStyle name="_Final_Book_010301_Nsi_140" xfId="32"/>
    <cellStyle name="_Final_Book_010301_Nsi_140 2" xfId="2023"/>
    <cellStyle name="_Final_Book_010301_Nsi_140 3" xfId="2024"/>
    <cellStyle name="_Final_Book_010301_Nsi_140 4" xfId="2025"/>
    <cellStyle name="_Final_Book_010301_Nsi_140 5" xfId="2026"/>
    <cellStyle name="_Final_Book_010301_Nsi_140 6" xfId="19162"/>
    <cellStyle name="_Final_Book_010301_Nsi_140(Зах)" xfId="33"/>
    <cellStyle name="_Final_Book_010301_Nsi_140(Зах) 2" xfId="2027"/>
    <cellStyle name="_Final_Book_010301_Nsi_140(Зах) 3" xfId="2028"/>
    <cellStyle name="_Final_Book_010301_Nsi_140(Зах) 4" xfId="2029"/>
    <cellStyle name="_Final_Book_010301_Nsi_140(Зах) 5" xfId="2030"/>
    <cellStyle name="_Final_Book_010301_Nsi_140(Зах) 6" xfId="19163"/>
    <cellStyle name="_Final_Book_010301_Nsi_140(Зах)_Альбом форм ЕБП11 (ВоКС) вар 18.01.11" xfId="2031"/>
    <cellStyle name="_Final_Book_010301_Nsi_140(Зах)_Альбом форм ЕБП11 (ВоКС) вар 18.01.11 2" xfId="2032"/>
    <cellStyle name="_Final_Book_010301_Nsi_140(Зах)_Альбом форм ЕБП11 (ВоКС) вар 18.01.11 3" xfId="2033"/>
    <cellStyle name="_Final_Book_010301_Nsi_140(Зах)_Альбом форм ЕБП11 (ВоКС) вар 18.01.11 4" xfId="2034"/>
    <cellStyle name="_Final_Book_010301_Nsi_140(Зах)_Альбом форм ЕБП11 (ВоКС) вар 18.01.11 5" xfId="2035"/>
    <cellStyle name="_Final_Book_010301_Nsi_140(Зах)_Альбом форм ЕБП11 (ДЗО)" xfId="2036"/>
    <cellStyle name="_Final_Book_010301_Nsi_140(Зах)_Альбом форм ЕБП11 (ДЗО) 2" xfId="2037"/>
    <cellStyle name="_Final_Book_010301_Nsi_140(Зах)_Альбом форм ЕБП11 (ДЗО) 3" xfId="2038"/>
    <cellStyle name="_Final_Book_010301_Nsi_140(Зах)_Альбом форм ЕБП11 (ДЗО) 4" xfId="2039"/>
    <cellStyle name="_Final_Book_010301_Nsi_140(Зах)_Альбом форм ЕБП11 (ДЗО) 5" xfId="2040"/>
    <cellStyle name="_Final_Book_010301_Nsi_140(Зах)_Анализ_ФХД_ДЗО_2007_г форматы (для Москвы)" xfId="2041"/>
    <cellStyle name="_Final_Book_010301_Nsi_140(Зах)_ВоКС.Приложение 4 табл. 5.2 к ИП по ВО" xfId="2042"/>
    <cellStyle name="_Final_Book_010301_Nsi_140(Зах)_ВоКС.Приложение 4 табл. 5.2 к ИП по ВС" xfId="2043"/>
    <cellStyle name="_Final_Book_010301_Nsi_140(Зах)_ВоКС_ИП_ ТС_2011_2011_09_01_ отчет" xfId="2044"/>
    <cellStyle name="_Final_Book_010301_Nsi_140(Зах)_Волжские_2011" xfId="2045"/>
    <cellStyle name="_Final_Book_010301_Nsi_140(Зах)_Волжские_2011 2" xfId="2046"/>
    <cellStyle name="_Final_Book_010301_Nsi_140(Зах)_Волжские_2011 3" xfId="2047"/>
    <cellStyle name="_Final_Book_010301_Nsi_140(Зах)_Волжские_2011 4" xfId="2048"/>
    <cellStyle name="_Final_Book_010301_Nsi_140(Зах)_Волжские_2011 5" xfId="2049"/>
    <cellStyle name="_Final_Book_010301_Nsi_140(Зах)_Исполнение ЕБП07 декабрь 2007 ОАО НКС 7" xfId="2050"/>
    <cellStyle name="_Final_Book_010301_Nsi_140(Зах)_Исполнение ЕБП07 декабрь 2007 ОАО НКС 8" xfId="2051"/>
    <cellStyle name="_Final_Book_010301_Nsi_140(Зах)_Исполнение ЕБП08 (ДЗО) для Москвы 2" xfId="2052"/>
    <cellStyle name="_Final_Book_010301_Nsi_140(Зах)_Исполнение ЕБП2007 (ДЗО)2" xfId="2053"/>
    <cellStyle name="_Final_Book_010301_Nsi_140(Зах)_ИФ-4.5" xfId="2054"/>
    <cellStyle name="_Final_Book_010301_Nsi_140(Зах)_Квант_2011" xfId="2055"/>
    <cellStyle name="_Final_Book_010301_Nsi_140(Зах)_Квант_2011 2" xfId="2056"/>
    <cellStyle name="_Final_Book_010301_Nsi_140(Зах)_Квант_2011 3" xfId="2057"/>
    <cellStyle name="_Final_Book_010301_Nsi_140(Зах)_Квант_2011 4" xfId="2058"/>
    <cellStyle name="_Final_Book_010301_Nsi_140(Зах)_Квант_2011 5" xfId="2059"/>
    <cellStyle name="_Final_Book_010301_Nsi_140_mod" xfId="34"/>
    <cellStyle name="_Final_Book_010301_Nsi_140_mod 2" xfId="2060"/>
    <cellStyle name="_Final_Book_010301_Nsi_140_mod 3" xfId="2061"/>
    <cellStyle name="_Final_Book_010301_Nsi_140_mod 4" xfId="2062"/>
    <cellStyle name="_Final_Book_010301_Nsi_140_mod 5" xfId="2063"/>
    <cellStyle name="_Final_Book_010301_Nsi_140_mod 6" xfId="19164"/>
    <cellStyle name="_Final_Book_010301_Nsi_140_mod_Альбом форм ЕБП11 (ВоКС) вар 18.01.11" xfId="2064"/>
    <cellStyle name="_Final_Book_010301_Nsi_140_mod_Альбом форм ЕБП11 (ВоКС) вар 18.01.11 2" xfId="2065"/>
    <cellStyle name="_Final_Book_010301_Nsi_140_mod_Альбом форм ЕБП11 (ВоКС) вар 18.01.11 3" xfId="2066"/>
    <cellStyle name="_Final_Book_010301_Nsi_140_mod_Альбом форм ЕБП11 (ВоКС) вар 18.01.11 4" xfId="2067"/>
    <cellStyle name="_Final_Book_010301_Nsi_140_mod_Альбом форм ЕБП11 (ВоКС) вар 18.01.11 5" xfId="2068"/>
    <cellStyle name="_Final_Book_010301_Nsi_140_mod_Альбом форм ЕБП11 (ДЗО)" xfId="2069"/>
    <cellStyle name="_Final_Book_010301_Nsi_140_mod_Альбом форм ЕБП11 (ДЗО) 2" xfId="2070"/>
    <cellStyle name="_Final_Book_010301_Nsi_140_mod_Альбом форм ЕБП11 (ДЗО) 3" xfId="2071"/>
    <cellStyle name="_Final_Book_010301_Nsi_140_mod_Альбом форм ЕБП11 (ДЗО) 4" xfId="2072"/>
    <cellStyle name="_Final_Book_010301_Nsi_140_mod_Альбом форм ЕБП11 (ДЗО) 5" xfId="2073"/>
    <cellStyle name="_Final_Book_010301_Nsi_140_mod_Анализ_ФХД_ДЗО_2007_г форматы (для Москвы)" xfId="2074"/>
    <cellStyle name="_Final_Book_010301_Nsi_140_mod_ВоКС.Приложение 4 табл. 5.2 к ИП по ВО" xfId="2075"/>
    <cellStyle name="_Final_Book_010301_Nsi_140_mod_ВоКС.Приложение 4 табл. 5.2 к ИП по ВС" xfId="2076"/>
    <cellStyle name="_Final_Book_010301_Nsi_140_mod_ВоКС_ИП_ ТС_2011_2011_09_01_ отчет" xfId="2077"/>
    <cellStyle name="_Final_Book_010301_Nsi_140_mod_Волжские_2011" xfId="2078"/>
    <cellStyle name="_Final_Book_010301_Nsi_140_mod_Волжские_2011 2" xfId="2079"/>
    <cellStyle name="_Final_Book_010301_Nsi_140_mod_Волжские_2011 3" xfId="2080"/>
    <cellStyle name="_Final_Book_010301_Nsi_140_mod_Волжские_2011 4" xfId="2081"/>
    <cellStyle name="_Final_Book_010301_Nsi_140_mod_Волжские_2011 5" xfId="2082"/>
    <cellStyle name="_Final_Book_010301_Nsi_140_mod_Исполнение ЕБП07 декабрь 2007 ОАО НКС 7" xfId="2083"/>
    <cellStyle name="_Final_Book_010301_Nsi_140_mod_Исполнение ЕБП07 декабрь 2007 ОАО НКС 8" xfId="2084"/>
    <cellStyle name="_Final_Book_010301_Nsi_140_mod_Исполнение ЕБП08 (ДЗО) для Москвы 2" xfId="2085"/>
    <cellStyle name="_Final_Book_010301_Nsi_140_mod_Исполнение ЕБП2007 (ДЗО)2" xfId="2086"/>
    <cellStyle name="_Final_Book_010301_Nsi_140_mod_ИФ-4.5" xfId="2087"/>
    <cellStyle name="_Final_Book_010301_Nsi_140_mod_Квант_2011" xfId="2088"/>
    <cellStyle name="_Final_Book_010301_Nsi_140_mod_Квант_2011 2" xfId="2089"/>
    <cellStyle name="_Final_Book_010301_Nsi_140_mod_Квант_2011 3" xfId="2090"/>
    <cellStyle name="_Final_Book_010301_Nsi_140_mod_Квант_2011 4" xfId="2091"/>
    <cellStyle name="_Final_Book_010301_Nsi_140_mod_Квант_2011 5" xfId="2092"/>
    <cellStyle name="_Final_Book_010301_Nsi_140_Альбом форм ЕБП11 (ВоКС) вар 18.01.11" xfId="2093"/>
    <cellStyle name="_Final_Book_010301_Nsi_140_Альбом форм ЕБП11 (ВоКС) вар 18.01.11 2" xfId="2094"/>
    <cellStyle name="_Final_Book_010301_Nsi_140_Альбом форм ЕБП11 (ВоКС) вар 18.01.11 3" xfId="2095"/>
    <cellStyle name="_Final_Book_010301_Nsi_140_Альбом форм ЕБП11 (ВоКС) вар 18.01.11 4" xfId="2096"/>
    <cellStyle name="_Final_Book_010301_Nsi_140_Альбом форм ЕБП11 (ВоКС) вар 18.01.11 5" xfId="2097"/>
    <cellStyle name="_Final_Book_010301_Nsi_140_Альбом форм ЕБП11 (ДЗО)" xfId="2098"/>
    <cellStyle name="_Final_Book_010301_Nsi_140_Альбом форм ЕБП11 (ДЗО) 2" xfId="2099"/>
    <cellStyle name="_Final_Book_010301_Nsi_140_Альбом форм ЕБП11 (ДЗО) 3" xfId="2100"/>
    <cellStyle name="_Final_Book_010301_Nsi_140_Альбом форм ЕБП11 (ДЗО) 4" xfId="2101"/>
    <cellStyle name="_Final_Book_010301_Nsi_140_Альбом форм ЕБП11 (ДЗО) 5" xfId="2102"/>
    <cellStyle name="_Final_Book_010301_Nsi_140_Анализ_ФХД_ДЗО_2007_г форматы (для Москвы)" xfId="2103"/>
    <cellStyle name="_Final_Book_010301_Nsi_140_ВоКС.Приложение 4 табл. 5.2 к ИП по ВО" xfId="2104"/>
    <cellStyle name="_Final_Book_010301_Nsi_140_ВоКС.Приложение 4 табл. 5.2 к ИП по ВС" xfId="2105"/>
    <cellStyle name="_Final_Book_010301_Nsi_140_ВоКС_ИП_ ТС_2011_2011_09_01_ отчет" xfId="2106"/>
    <cellStyle name="_Final_Book_010301_Nsi_140_Волжские_2011" xfId="2107"/>
    <cellStyle name="_Final_Book_010301_Nsi_140_Волжские_2011 2" xfId="2108"/>
    <cellStyle name="_Final_Book_010301_Nsi_140_Волжские_2011 3" xfId="2109"/>
    <cellStyle name="_Final_Book_010301_Nsi_140_Волжские_2011 4" xfId="2110"/>
    <cellStyle name="_Final_Book_010301_Nsi_140_Волжские_2011 5" xfId="2111"/>
    <cellStyle name="_Final_Book_010301_Nsi_140_Исполнение ЕБП07 декабрь 2007 ОАО НКС 7" xfId="2112"/>
    <cellStyle name="_Final_Book_010301_Nsi_140_Исполнение ЕБП07 декабрь 2007 ОАО НКС 8" xfId="2113"/>
    <cellStyle name="_Final_Book_010301_Nsi_140_Исполнение ЕБП08 (ДЗО) для Москвы 2" xfId="2114"/>
    <cellStyle name="_Final_Book_010301_Nsi_140_Исполнение ЕБП2007 (ДЗО)2" xfId="2115"/>
    <cellStyle name="_Final_Book_010301_Nsi_140_ИФ-4.5" xfId="2116"/>
    <cellStyle name="_Final_Book_010301_Nsi_140_Квант_2011" xfId="2117"/>
    <cellStyle name="_Final_Book_010301_Nsi_140_Квант_2011 2" xfId="2118"/>
    <cellStyle name="_Final_Book_010301_Nsi_140_Квант_2011 3" xfId="2119"/>
    <cellStyle name="_Final_Book_010301_Nsi_140_Квант_2011 4" xfId="2120"/>
    <cellStyle name="_Final_Book_010301_Nsi_140_Квант_2011 5" xfId="2121"/>
    <cellStyle name="_Final_Book_010301_Nsi_Альбом форм ЕБП11 (ВоКС) вар 18.01.11" xfId="2122"/>
    <cellStyle name="_Final_Book_010301_Nsi_Альбом форм ЕБП11 (ВоКС) вар 18.01.11 2" xfId="2123"/>
    <cellStyle name="_Final_Book_010301_Nsi_Альбом форм ЕБП11 (ВоКС) вар 18.01.11 3" xfId="2124"/>
    <cellStyle name="_Final_Book_010301_Nsi_Альбом форм ЕБП11 (ВоКС) вар 18.01.11 4" xfId="2125"/>
    <cellStyle name="_Final_Book_010301_Nsi_Альбом форм ЕБП11 (ВоКС) вар 18.01.11 5" xfId="2126"/>
    <cellStyle name="_Final_Book_010301_Nsi_Альбом форм ЕБП11 (ДЗО)" xfId="2127"/>
    <cellStyle name="_Final_Book_010301_Nsi_Альбом форм ЕБП11 (ДЗО) 2" xfId="2128"/>
    <cellStyle name="_Final_Book_010301_Nsi_Альбом форм ЕБП11 (ДЗО) 3" xfId="2129"/>
    <cellStyle name="_Final_Book_010301_Nsi_Альбом форм ЕБП11 (ДЗО) 4" xfId="2130"/>
    <cellStyle name="_Final_Book_010301_Nsi_Альбом форм ЕБП11 (ДЗО) 5" xfId="2131"/>
    <cellStyle name="_Final_Book_010301_Nsi_Анализ_ФХД_ДЗО_2007_г форматы (для Москвы)" xfId="2132"/>
    <cellStyle name="_Final_Book_010301_Nsi_ВоКС.Приложение 4 табл. 5.2 к ИП по ВО" xfId="2133"/>
    <cellStyle name="_Final_Book_010301_Nsi_ВоКС.Приложение 4 табл. 5.2 к ИП по ВС" xfId="2134"/>
    <cellStyle name="_Final_Book_010301_Nsi_ВоКС_ИП_ ТС_2011_2011_09_01_ отчет" xfId="2135"/>
    <cellStyle name="_Final_Book_010301_Nsi_Волжские_2011" xfId="2136"/>
    <cellStyle name="_Final_Book_010301_Nsi_Волжские_2011 2" xfId="2137"/>
    <cellStyle name="_Final_Book_010301_Nsi_Волжские_2011 3" xfId="2138"/>
    <cellStyle name="_Final_Book_010301_Nsi_Волжские_2011 4" xfId="2139"/>
    <cellStyle name="_Final_Book_010301_Nsi_Волжские_2011 5" xfId="2140"/>
    <cellStyle name="_Final_Book_010301_Nsi_Исполнение ЕБП07 декабрь 2007 ОАО НКС 7" xfId="2141"/>
    <cellStyle name="_Final_Book_010301_Nsi_Исполнение ЕБП07 декабрь 2007 ОАО НКС 8" xfId="2142"/>
    <cellStyle name="_Final_Book_010301_Nsi_Исполнение ЕБП08 (ДЗО) для Москвы 2" xfId="2143"/>
    <cellStyle name="_Final_Book_010301_Nsi_Исполнение ЕБП2007 (ДЗО)2" xfId="2144"/>
    <cellStyle name="_Final_Book_010301_Nsi_ИФ-4.5" xfId="2145"/>
    <cellStyle name="_Final_Book_010301_Nsi_Квант_2011" xfId="2146"/>
    <cellStyle name="_Final_Book_010301_Nsi_Квант_2011 2" xfId="2147"/>
    <cellStyle name="_Final_Book_010301_Nsi_Квант_2011 3" xfId="2148"/>
    <cellStyle name="_Final_Book_010301_Nsi_Квант_2011 4" xfId="2149"/>
    <cellStyle name="_Final_Book_010301_Nsi_Квант_2011 5" xfId="2150"/>
    <cellStyle name="_Final_Book_010301_Summary" xfId="35"/>
    <cellStyle name="_Final_Book_010301_Summary 2" xfId="2151"/>
    <cellStyle name="_Final_Book_010301_Summary 3" xfId="2152"/>
    <cellStyle name="_Final_Book_010301_Summary 4" xfId="2153"/>
    <cellStyle name="_Final_Book_010301_Summary 5" xfId="2154"/>
    <cellStyle name="_Final_Book_010301_Summary 6" xfId="19165"/>
    <cellStyle name="_Final_Book_010301_Summary_Альбом форм ЕБП11 (ВоКС) вар 18.01.11" xfId="2155"/>
    <cellStyle name="_Final_Book_010301_Summary_Альбом форм ЕБП11 (ВоКС) вар 18.01.11 2" xfId="2156"/>
    <cellStyle name="_Final_Book_010301_Summary_Альбом форм ЕБП11 (ВоКС) вар 18.01.11 3" xfId="2157"/>
    <cellStyle name="_Final_Book_010301_Summary_Альбом форм ЕБП11 (ВоКС) вар 18.01.11 4" xfId="2158"/>
    <cellStyle name="_Final_Book_010301_Summary_Альбом форм ЕБП11 (ВоКС) вар 18.01.11 5" xfId="2159"/>
    <cellStyle name="_Final_Book_010301_Summary_Альбом форм ЕБП11 (ДЗО)" xfId="2160"/>
    <cellStyle name="_Final_Book_010301_Summary_Альбом форм ЕБП11 (ДЗО) 2" xfId="2161"/>
    <cellStyle name="_Final_Book_010301_Summary_Альбом форм ЕБП11 (ДЗО) 3" xfId="2162"/>
    <cellStyle name="_Final_Book_010301_Summary_Альбом форм ЕБП11 (ДЗО) 4" xfId="2163"/>
    <cellStyle name="_Final_Book_010301_Summary_Альбом форм ЕБП11 (ДЗО) 5" xfId="2164"/>
    <cellStyle name="_Final_Book_010301_Summary_Анализ_ФХД_ДЗО_2007_г форматы (для Москвы)" xfId="2165"/>
    <cellStyle name="_Final_Book_010301_Summary_ВоКС.Приложение 4 табл. 5.2 к ИП по ВО" xfId="2166"/>
    <cellStyle name="_Final_Book_010301_Summary_ВоКС.Приложение 4 табл. 5.2 к ИП по ВС" xfId="2167"/>
    <cellStyle name="_Final_Book_010301_Summary_ВоКС_ИП_ ТС_2011_2011_09_01_ отчет" xfId="2168"/>
    <cellStyle name="_Final_Book_010301_Summary_Волжские_2011" xfId="2169"/>
    <cellStyle name="_Final_Book_010301_Summary_Волжские_2011 2" xfId="2170"/>
    <cellStyle name="_Final_Book_010301_Summary_Волжские_2011 3" xfId="2171"/>
    <cellStyle name="_Final_Book_010301_Summary_Волжские_2011 4" xfId="2172"/>
    <cellStyle name="_Final_Book_010301_Summary_Волжские_2011 5" xfId="2173"/>
    <cellStyle name="_Final_Book_010301_Summary_Исполнение ЕБП07 декабрь 2007 ОАО НКС 7" xfId="2174"/>
    <cellStyle name="_Final_Book_010301_Summary_Исполнение ЕБП07 декабрь 2007 ОАО НКС 8" xfId="2175"/>
    <cellStyle name="_Final_Book_010301_Summary_Исполнение ЕБП08 (ДЗО) для Москвы 2" xfId="2176"/>
    <cellStyle name="_Final_Book_010301_Summary_Исполнение ЕБП2007 (ДЗО)2" xfId="2177"/>
    <cellStyle name="_Final_Book_010301_Summary_ИФ-4.5" xfId="2178"/>
    <cellStyle name="_Final_Book_010301_Summary_Квант_2011" xfId="2179"/>
    <cellStyle name="_Final_Book_010301_Summary_Квант_2011 2" xfId="2180"/>
    <cellStyle name="_Final_Book_010301_Summary_Квант_2011 3" xfId="2181"/>
    <cellStyle name="_Final_Book_010301_Summary_Квант_2011 4" xfId="2182"/>
    <cellStyle name="_Final_Book_010301_Summary_Квант_2011 5" xfId="2183"/>
    <cellStyle name="_Final_Book_010301_Tax_form_1кв_3" xfId="36"/>
    <cellStyle name="_Final_Book_010301_Tax_form_1кв_3 2" xfId="2184"/>
    <cellStyle name="_Final_Book_010301_Tax_form_1кв_3 3" xfId="2185"/>
    <cellStyle name="_Final_Book_010301_Tax_form_1кв_3 4" xfId="2186"/>
    <cellStyle name="_Final_Book_010301_Tax_form_1кв_3 5" xfId="2187"/>
    <cellStyle name="_Final_Book_010301_Tax_form_1кв_3 6" xfId="19166"/>
    <cellStyle name="_Final_Book_010301_Tax_form_1кв_3_Альбом форм ЕБП11 (ВоКС) вар 18.01.11" xfId="2188"/>
    <cellStyle name="_Final_Book_010301_Tax_form_1кв_3_Альбом форм ЕБП11 (ВоКС) вар 18.01.11 2" xfId="2189"/>
    <cellStyle name="_Final_Book_010301_Tax_form_1кв_3_Альбом форм ЕБП11 (ВоКС) вар 18.01.11 3" xfId="2190"/>
    <cellStyle name="_Final_Book_010301_Tax_form_1кв_3_Альбом форм ЕБП11 (ВоКС) вар 18.01.11 4" xfId="2191"/>
    <cellStyle name="_Final_Book_010301_Tax_form_1кв_3_Альбом форм ЕБП11 (ВоКС) вар 18.01.11 5" xfId="2192"/>
    <cellStyle name="_Final_Book_010301_Tax_form_1кв_3_Альбом форм ЕБП11 (ДЗО)" xfId="2193"/>
    <cellStyle name="_Final_Book_010301_Tax_form_1кв_3_Альбом форм ЕБП11 (ДЗО) 2" xfId="2194"/>
    <cellStyle name="_Final_Book_010301_Tax_form_1кв_3_Альбом форм ЕБП11 (ДЗО) 3" xfId="2195"/>
    <cellStyle name="_Final_Book_010301_Tax_form_1кв_3_Альбом форм ЕБП11 (ДЗО) 4" xfId="2196"/>
    <cellStyle name="_Final_Book_010301_Tax_form_1кв_3_Альбом форм ЕБП11 (ДЗО) 5" xfId="2197"/>
    <cellStyle name="_Final_Book_010301_Tax_form_1кв_3_Анализ_ФХД_ДЗО_2007_г форматы (для Москвы)" xfId="2198"/>
    <cellStyle name="_Final_Book_010301_Tax_form_1кв_3_ВоКС.Приложение 4 табл. 5.2 к ИП по ВО" xfId="2199"/>
    <cellStyle name="_Final_Book_010301_Tax_form_1кв_3_ВоКС.Приложение 4 табл. 5.2 к ИП по ВС" xfId="2200"/>
    <cellStyle name="_Final_Book_010301_Tax_form_1кв_3_ВоКС_ИП_ ТС_2011_2011_09_01_ отчет" xfId="2201"/>
    <cellStyle name="_Final_Book_010301_Tax_form_1кв_3_Волжские_2011" xfId="2202"/>
    <cellStyle name="_Final_Book_010301_Tax_form_1кв_3_Волжские_2011 2" xfId="2203"/>
    <cellStyle name="_Final_Book_010301_Tax_form_1кв_3_Волжские_2011 3" xfId="2204"/>
    <cellStyle name="_Final_Book_010301_Tax_form_1кв_3_Волжские_2011 4" xfId="2205"/>
    <cellStyle name="_Final_Book_010301_Tax_form_1кв_3_Волжские_2011 5" xfId="2206"/>
    <cellStyle name="_Final_Book_010301_Tax_form_1кв_3_Исполнение ЕБП07 декабрь 2007 ОАО НКС 7" xfId="2207"/>
    <cellStyle name="_Final_Book_010301_Tax_form_1кв_3_Исполнение ЕБП07 декабрь 2007 ОАО НКС 8" xfId="2208"/>
    <cellStyle name="_Final_Book_010301_Tax_form_1кв_3_Исполнение ЕБП08 (ДЗО) для Москвы 2" xfId="2209"/>
    <cellStyle name="_Final_Book_010301_Tax_form_1кв_3_Исполнение ЕБП2007 (ДЗО)2" xfId="2210"/>
    <cellStyle name="_Final_Book_010301_Tax_form_1кв_3_ИФ-4.5" xfId="2211"/>
    <cellStyle name="_Final_Book_010301_Tax_form_1кв_3_Квант_2011" xfId="2212"/>
    <cellStyle name="_Final_Book_010301_Tax_form_1кв_3_Квант_2011 2" xfId="2213"/>
    <cellStyle name="_Final_Book_010301_Tax_form_1кв_3_Квант_2011 3" xfId="2214"/>
    <cellStyle name="_Final_Book_010301_Tax_form_1кв_3_Квант_2011 4" xfId="2215"/>
    <cellStyle name="_Final_Book_010301_Tax_form_1кв_3_Квант_2011 5" xfId="2216"/>
    <cellStyle name="_Final_Book_010301_Альбом форм ЕБП11 (ВоКС) вар 18.01.11" xfId="2217"/>
    <cellStyle name="_Final_Book_010301_Альбом форм ЕБП11 (ВоКС) вар 18.01.11 2" xfId="2218"/>
    <cellStyle name="_Final_Book_010301_Альбом форм ЕБП11 (ВоКС) вар 18.01.11 3" xfId="2219"/>
    <cellStyle name="_Final_Book_010301_Альбом форм ЕБП11 (ВоКС) вар 18.01.11 4" xfId="2220"/>
    <cellStyle name="_Final_Book_010301_Альбом форм ЕБП11 (ВоКС) вар 18.01.11 5" xfId="2221"/>
    <cellStyle name="_Final_Book_010301_Альбом форм ЕБП11 (ДЗО)" xfId="2222"/>
    <cellStyle name="_Final_Book_010301_Альбом форм ЕБП11 (ДЗО) 2" xfId="2223"/>
    <cellStyle name="_Final_Book_010301_Альбом форм ЕБП11 (ДЗО) 3" xfId="2224"/>
    <cellStyle name="_Final_Book_010301_Альбом форм ЕБП11 (ДЗО) 4" xfId="2225"/>
    <cellStyle name="_Final_Book_010301_Альбом форм ЕБП11 (ДЗО) 5" xfId="2226"/>
    <cellStyle name="_Final_Book_010301_Анализ_ФХД_ДЗО_2007_г форматы (для Москвы)" xfId="2227"/>
    <cellStyle name="_Final_Book_010301_БКЭ" xfId="37"/>
    <cellStyle name="_Final_Book_010301_БКЭ 2" xfId="2228"/>
    <cellStyle name="_Final_Book_010301_БКЭ 3" xfId="2229"/>
    <cellStyle name="_Final_Book_010301_БКЭ 4" xfId="2230"/>
    <cellStyle name="_Final_Book_010301_БКЭ 5" xfId="2231"/>
    <cellStyle name="_Final_Book_010301_БКЭ 6" xfId="19167"/>
    <cellStyle name="_Final_Book_010301_БКЭ_Альбом форм ЕБП11 (ВоКС) вар 18.01.11" xfId="2232"/>
    <cellStyle name="_Final_Book_010301_БКЭ_Альбом форм ЕБП11 (ВоКС) вар 18.01.11 2" xfId="2233"/>
    <cellStyle name="_Final_Book_010301_БКЭ_Альбом форм ЕБП11 (ВоКС) вар 18.01.11 3" xfId="2234"/>
    <cellStyle name="_Final_Book_010301_БКЭ_Альбом форм ЕБП11 (ВоКС) вар 18.01.11 4" xfId="2235"/>
    <cellStyle name="_Final_Book_010301_БКЭ_Альбом форм ЕБП11 (ВоКС) вар 18.01.11 5" xfId="2236"/>
    <cellStyle name="_Final_Book_010301_БКЭ_Альбом форм ЕБП11 (ДЗО)" xfId="2237"/>
    <cellStyle name="_Final_Book_010301_БКЭ_Альбом форм ЕБП11 (ДЗО) 2" xfId="2238"/>
    <cellStyle name="_Final_Book_010301_БКЭ_Альбом форм ЕБП11 (ДЗО) 3" xfId="2239"/>
    <cellStyle name="_Final_Book_010301_БКЭ_Альбом форм ЕБП11 (ДЗО) 4" xfId="2240"/>
    <cellStyle name="_Final_Book_010301_БКЭ_Альбом форм ЕБП11 (ДЗО) 5" xfId="2241"/>
    <cellStyle name="_Final_Book_010301_БКЭ_Анализ_ФХД_ДЗО_2007_г форматы (для Москвы)" xfId="2242"/>
    <cellStyle name="_Final_Book_010301_БКЭ_ВоКС.Приложение 4 табл. 5.2 к ИП по ВО" xfId="2243"/>
    <cellStyle name="_Final_Book_010301_БКЭ_ВоКС.Приложение 4 табл. 5.2 к ИП по ВС" xfId="2244"/>
    <cellStyle name="_Final_Book_010301_БКЭ_ВоКС_ИП_ ТС_2011_2011_09_01_ отчет" xfId="2245"/>
    <cellStyle name="_Final_Book_010301_БКЭ_Волжские_2011" xfId="2246"/>
    <cellStyle name="_Final_Book_010301_БКЭ_Волжские_2011 2" xfId="2247"/>
    <cellStyle name="_Final_Book_010301_БКЭ_Волжские_2011 3" xfId="2248"/>
    <cellStyle name="_Final_Book_010301_БКЭ_Волжские_2011 4" xfId="2249"/>
    <cellStyle name="_Final_Book_010301_БКЭ_Волжские_2011 5" xfId="2250"/>
    <cellStyle name="_Final_Book_010301_БКЭ_Исполнение ЕБП07 декабрь 2007 ОАО НКС 7" xfId="2251"/>
    <cellStyle name="_Final_Book_010301_БКЭ_Исполнение ЕБП07 декабрь 2007 ОАО НКС 8" xfId="2252"/>
    <cellStyle name="_Final_Book_010301_БКЭ_Исполнение ЕБП08 (ДЗО) для Москвы 2" xfId="2253"/>
    <cellStyle name="_Final_Book_010301_БКЭ_Исполнение ЕБП2007 (ДЗО)2" xfId="2254"/>
    <cellStyle name="_Final_Book_010301_БКЭ_ИФ-4.5" xfId="2255"/>
    <cellStyle name="_Final_Book_010301_БКЭ_Квант_2011" xfId="2256"/>
    <cellStyle name="_Final_Book_010301_БКЭ_Квант_2011 2" xfId="2257"/>
    <cellStyle name="_Final_Book_010301_БКЭ_Квант_2011 3" xfId="2258"/>
    <cellStyle name="_Final_Book_010301_БКЭ_Квант_2011 4" xfId="2259"/>
    <cellStyle name="_Final_Book_010301_БКЭ_Квант_2011 5" xfId="2260"/>
    <cellStyle name="_Final_Book_010301_ВоКС.Приложение 4 табл. 5.2 к ИП по ВО" xfId="2261"/>
    <cellStyle name="_Final_Book_010301_ВоКС.Приложение 4 табл. 5.2 к ИП по ВС" xfId="2262"/>
    <cellStyle name="_Final_Book_010301_ВоКС_ИП_ ТС_2011_2011_09_01_ отчет" xfId="2263"/>
    <cellStyle name="_Final_Book_010301_Волжские_2011" xfId="2264"/>
    <cellStyle name="_Final_Book_010301_Волжские_2011 2" xfId="2265"/>
    <cellStyle name="_Final_Book_010301_Волжские_2011 3" xfId="2266"/>
    <cellStyle name="_Final_Book_010301_Волжские_2011 4" xfId="2267"/>
    <cellStyle name="_Final_Book_010301_Волжские_2011 5" xfId="2268"/>
    <cellStyle name="_Final_Book_010301_Исполнение ЕБП07 декабрь 2007 ОАО НКС 7" xfId="2269"/>
    <cellStyle name="_Final_Book_010301_Исполнение ЕБП07 декабрь 2007 ОАО НКС 8" xfId="2270"/>
    <cellStyle name="_Final_Book_010301_Исполнение ЕБП08 (ДЗО) для Москвы 2" xfId="2271"/>
    <cellStyle name="_Final_Book_010301_Исполнение ЕБП2007 (ДЗО)2" xfId="2272"/>
    <cellStyle name="_Final_Book_010301_ИФ-4.5" xfId="2273"/>
    <cellStyle name="_Final_Book_010301_Квант_2011" xfId="2274"/>
    <cellStyle name="_Final_Book_010301_Квант_2011 2" xfId="2275"/>
    <cellStyle name="_Final_Book_010301_Квант_2011 3" xfId="2276"/>
    <cellStyle name="_Final_Book_010301_Квант_2011 4" xfId="2277"/>
    <cellStyle name="_Final_Book_010301_Квант_2011 5" xfId="2278"/>
    <cellStyle name="_INV.WATER.Q1.2010 ПФ" xfId="2279"/>
    <cellStyle name="_investreport_ПКР-invprog_dooma-decision#8_selivanoff-request_09-09-14" xfId="2280"/>
    <cellStyle name="_IPr_TGK_2005" xfId="2281"/>
    <cellStyle name="_IPr_TGK_2005_4q0" xfId="2282"/>
    <cellStyle name="_Krasnodonugol DCF model_v 0_September 3 2005" xfId="2283"/>
    <cellStyle name="_LS Sales IFRS 2006" xfId="2284"/>
    <cellStyle name="_model" xfId="2285"/>
    <cellStyle name="_model 2" xfId="2286"/>
    <cellStyle name="_model 3" xfId="2287"/>
    <cellStyle name="_model 4" xfId="2288"/>
    <cellStyle name="_model 5" xfId="2289"/>
    <cellStyle name="_Model_RAB Мой" xfId="2290"/>
    <cellStyle name="_Model_RAB Мой_PR.PROG.WARM.NOTCOMBI.2012.2.16_v1.4(04.04.11) " xfId="19339"/>
    <cellStyle name="_Model_RAB Мой_Книга2_PR.PROG.WARM.NOTCOMBI.2012.2.16_v1.4(04.04.11) " xfId="19340"/>
    <cellStyle name="_Model_RAB_MRSK_svod" xfId="2291"/>
    <cellStyle name="_Model_RAB_MRSK_svod_PR.PROG.WARM.NOTCOMBI.2012.2.16_v1.4(04.04.11) " xfId="19341"/>
    <cellStyle name="_Model_RAB_MRSK_svod_Книга2_PR.PROG.WARM.NOTCOMBI.2012.2.16_v1.4(04.04.11) " xfId="19342"/>
    <cellStyle name="_model_Альбом форм ЕБП11 (ВоКС) вар 18.01.11" xfId="2292"/>
    <cellStyle name="_model_Альбом форм ЕБП11 (ВоКС) вар 18.01.11 2" xfId="2293"/>
    <cellStyle name="_model_Альбом форм ЕБП11 (ВоКС) вар 18.01.11 3" xfId="2294"/>
    <cellStyle name="_model_Альбом форм ЕБП11 (ВоКС) вар 18.01.11 4" xfId="2295"/>
    <cellStyle name="_model_Альбом форм ЕБП11 (ВоКС) вар 18.01.11 5" xfId="2296"/>
    <cellStyle name="_model_Альбом форм ЕБП11 (ДЗО)" xfId="2297"/>
    <cellStyle name="_model_Альбом форм ЕБП11 (ДЗО) 2" xfId="2298"/>
    <cellStyle name="_model_Альбом форм ЕБП11 (ДЗО) 3" xfId="2299"/>
    <cellStyle name="_model_Альбом форм ЕБП11 (ДЗО) 4" xfId="2300"/>
    <cellStyle name="_model_Альбом форм ЕБП11 (ДЗО) 5" xfId="2301"/>
    <cellStyle name="_model_Анализ_ФХД_ДЗО_2007_г форматы (для Москвы)" xfId="2302"/>
    <cellStyle name="_model_Волжские_2011" xfId="2303"/>
    <cellStyle name="_model_Волжские_2011 2" xfId="2304"/>
    <cellStyle name="_model_Волжские_2011 3" xfId="2305"/>
    <cellStyle name="_model_Волжские_2011 4" xfId="2306"/>
    <cellStyle name="_model_Волжские_2011 5" xfId="2307"/>
    <cellStyle name="_model_Исполнение ЕБП07 декабрь 2007 ОАО НКС 7" xfId="2308"/>
    <cellStyle name="_model_Исполнение ЕБП07 декабрь 2007 ОАО НКС 8" xfId="2309"/>
    <cellStyle name="_model_Исполнение ЕБП08 (ДЗО) для Москвы 2" xfId="2310"/>
    <cellStyle name="_model_Исполнение ЕБП2007 (ДЗО)2" xfId="2311"/>
    <cellStyle name="_model_Квант_2011" xfId="2312"/>
    <cellStyle name="_model_Квант_2011 2" xfId="2313"/>
    <cellStyle name="_model_Квант_2011 3" xfId="2314"/>
    <cellStyle name="_model_Квант_2011 4" xfId="2315"/>
    <cellStyle name="_model_Квант_2011 5" xfId="2316"/>
    <cellStyle name="_New_Sofi" xfId="38"/>
    <cellStyle name="_New_Sofi 2" xfId="2317"/>
    <cellStyle name="_New_Sofi 3" xfId="2318"/>
    <cellStyle name="_New_Sofi 4" xfId="2319"/>
    <cellStyle name="_New_Sofi 5" xfId="2320"/>
    <cellStyle name="_New_Sofi 6" xfId="19168"/>
    <cellStyle name="_New_Sofi_FFF" xfId="39"/>
    <cellStyle name="_New_Sofi_FFF 2" xfId="2321"/>
    <cellStyle name="_New_Sofi_FFF 3" xfId="2322"/>
    <cellStyle name="_New_Sofi_FFF 4" xfId="2323"/>
    <cellStyle name="_New_Sofi_FFF 5" xfId="2324"/>
    <cellStyle name="_New_Sofi_FFF 6" xfId="19169"/>
    <cellStyle name="_New_Sofi_FFF_Альбом форм ЕБП11 (ВоКС) вар 18.01.11" xfId="2325"/>
    <cellStyle name="_New_Sofi_FFF_Альбом форм ЕБП11 (ВоКС) вар 18.01.11 2" xfId="2326"/>
    <cellStyle name="_New_Sofi_FFF_Альбом форм ЕБП11 (ВоКС) вар 18.01.11 3" xfId="2327"/>
    <cellStyle name="_New_Sofi_FFF_Альбом форм ЕБП11 (ВоКС) вар 18.01.11 4" xfId="2328"/>
    <cellStyle name="_New_Sofi_FFF_Альбом форм ЕБП11 (ВоКС) вар 18.01.11 5" xfId="2329"/>
    <cellStyle name="_New_Sofi_FFF_Альбом форм ЕБП11 (ДЗО)" xfId="2330"/>
    <cellStyle name="_New_Sofi_FFF_Альбом форм ЕБП11 (ДЗО) 2" xfId="2331"/>
    <cellStyle name="_New_Sofi_FFF_Альбом форм ЕБП11 (ДЗО) 3" xfId="2332"/>
    <cellStyle name="_New_Sofi_FFF_Альбом форм ЕБП11 (ДЗО) 4" xfId="2333"/>
    <cellStyle name="_New_Sofi_FFF_Альбом форм ЕБП11 (ДЗО) 5" xfId="2334"/>
    <cellStyle name="_New_Sofi_FFF_Анализ_ФХД_ДЗО_2007_г форматы (для Москвы)" xfId="2335"/>
    <cellStyle name="_New_Sofi_FFF_ВоКС.Приложение 4 табл. 5.2 к ИП по ВО" xfId="2336"/>
    <cellStyle name="_New_Sofi_FFF_ВоКС.Приложение 4 табл. 5.2 к ИП по ВС" xfId="2337"/>
    <cellStyle name="_New_Sofi_FFF_ВоКС_ИП_ ТС_2011_2011_09_01_ отчет" xfId="2338"/>
    <cellStyle name="_New_Sofi_FFF_Волжские_2011" xfId="2339"/>
    <cellStyle name="_New_Sofi_FFF_Волжские_2011 2" xfId="2340"/>
    <cellStyle name="_New_Sofi_FFF_Волжские_2011 3" xfId="2341"/>
    <cellStyle name="_New_Sofi_FFF_Волжские_2011 4" xfId="2342"/>
    <cellStyle name="_New_Sofi_FFF_Волжские_2011 5" xfId="2343"/>
    <cellStyle name="_New_Sofi_FFF_Исполнение ЕБП07 декабрь 2007 ОАО НКС 7" xfId="2344"/>
    <cellStyle name="_New_Sofi_FFF_Исполнение ЕБП07 декабрь 2007 ОАО НКС 8" xfId="2345"/>
    <cellStyle name="_New_Sofi_FFF_Исполнение ЕБП08 (ДЗО) для Москвы 2" xfId="2346"/>
    <cellStyle name="_New_Sofi_FFF_Исполнение ЕБП2007 (ДЗО)2" xfId="2347"/>
    <cellStyle name="_New_Sofi_FFF_ИФ-4.5" xfId="2348"/>
    <cellStyle name="_New_Sofi_FFF_Квант_2011" xfId="2349"/>
    <cellStyle name="_New_Sofi_FFF_Квант_2011 2" xfId="2350"/>
    <cellStyle name="_New_Sofi_FFF_Квант_2011 3" xfId="2351"/>
    <cellStyle name="_New_Sofi_FFF_Квант_2011 4" xfId="2352"/>
    <cellStyle name="_New_Sofi_FFF_Квант_2011 5" xfId="2353"/>
    <cellStyle name="_New_Sofi_New Form10_2" xfId="40"/>
    <cellStyle name="_New_Sofi_New Form10_2 2" xfId="2354"/>
    <cellStyle name="_New_Sofi_New Form10_2 3" xfId="2355"/>
    <cellStyle name="_New_Sofi_New Form10_2 4" xfId="2356"/>
    <cellStyle name="_New_Sofi_New Form10_2 5" xfId="2357"/>
    <cellStyle name="_New_Sofi_New Form10_2 6" xfId="19170"/>
    <cellStyle name="_New_Sofi_New Form10_2_Альбом форм ЕБП11 (ВоКС) вар 18.01.11" xfId="2358"/>
    <cellStyle name="_New_Sofi_New Form10_2_Альбом форм ЕБП11 (ВоКС) вар 18.01.11 2" xfId="2359"/>
    <cellStyle name="_New_Sofi_New Form10_2_Альбом форм ЕБП11 (ВоКС) вар 18.01.11 3" xfId="2360"/>
    <cellStyle name="_New_Sofi_New Form10_2_Альбом форм ЕБП11 (ВоКС) вар 18.01.11 4" xfId="2361"/>
    <cellStyle name="_New_Sofi_New Form10_2_Альбом форм ЕБП11 (ВоКС) вар 18.01.11 5" xfId="2362"/>
    <cellStyle name="_New_Sofi_New Form10_2_Альбом форм ЕБП11 (ДЗО)" xfId="2363"/>
    <cellStyle name="_New_Sofi_New Form10_2_Альбом форм ЕБП11 (ДЗО) 2" xfId="2364"/>
    <cellStyle name="_New_Sofi_New Form10_2_Альбом форм ЕБП11 (ДЗО) 3" xfId="2365"/>
    <cellStyle name="_New_Sofi_New Form10_2_Альбом форм ЕБП11 (ДЗО) 4" xfId="2366"/>
    <cellStyle name="_New_Sofi_New Form10_2_Альбом форм ЕБП11 (ДЗО) 5" xfId="2367"/>
    <cellStyle name="_New_Sofi_New Form10_2_Анализ_ФХД_ДЗО_2007_г форматы (для Москвы)" xfId="2368"/>
    <cellStyle name="_New_Sofi_New Form10_2_ВоКС.Приложение 4 табл. 5.2 к ИП по ВО" xfId="2369"/>
    <cellStyle name="_New_Sofi_New Form10_2_ВоКС.Приложение 4 табл. 5.2 к ИП по ВС" xfId="2370"/>
    <cellStyle name="_New_Sofi_New Form10_2_ВоКС_ИП_ ТС_2011_2011_09_01_ отчет" xfId="2371"/>
    <cellStyle name="_New_Sofi_New Form10_2_Волжские_2011" xfId="2372"/>
    <cellStyle name="_New_Sofi_New Form10_2_Волжские_2011 2" xfId="2373"/>
    <cellStyle name="_New_Sofi_New Form10_2_Волжские_2011 3" xfId="2374"/>
    <cellStyle name="_New_Sofi_New Form10_2_Волжские_2011 4" xfId="2375"/>
    <cellStyle name="_New_Sofi_New Form10_2_Волжские_2011 5" xfId="2376"/>
    <cellStyle name="_New_Sofi_New Form10_2_Исполнение ЕБП07 декабрь 2007 ОАО НКС 7" xfId="2377"/>
    <cellStyle name="_New_Sofi_New Form10_2_Исполнение ЕБП07 декабрь 2007 ОАО НКС 8" xfId="2378"/>
    <cellStyle name="_New_Sofi_New Form10_2_Исполнение ЕБП08 (ДЗО) для Москвы 2" xfId="2379"/>
    <cellStyle name="_New_Sofi_New Form10_2_Исполнение ЕБП2007 (ДЗО)2" xfId="2380"/>
    <cellStyle name="_New_Sofi_New Form10_2_ИФ-4.5" xfId="2381"/>
    <cellStyle name="_New_Sofi_New Form10_2_Квант_2011" xfId="2382"/>
    <cellStyle name="_New_Sofi_New Form10_2_Квант_2011 2" xfId="2383"/>
    <cellStyle name="_New_Sofi_New Form10_2_Квант_2011 3" xfId="2384"/>
    <cellStyle name="_New_Sofi_New Form10_2_Квант_2011 4" xfId="2385"/>
    <cellStyle name="_New_Sofi_New Form10_2_Квант_2011 5" xfId="2386"/>
    <cellStyle name="_New_Sofi_Nsi" xfId="41"/>
    <cellStyle name="_New_Sofi_Nsi 2" xfId="2387"/>
    <cellStyle name="_New_Sofi_Nsi 3" xfId="2388"/>
    <cellStyle name="_New_Sofi_Nsi 4" xfId="2389"/>
    <cellStyle name="_New_Sofi_Nsi 5" xfId="2390"/>
    <cellStyle name="_New_Sofi_Nsi 6" xfId="19171"/>
    <cellStyle name="_New_Sofi_Nsi_1" xfId="42"/>
    <cellStyle name="_New_Sofi_Nsi_1 2" xfId="2391"/>
    <cellStyle name="_New_Sofi_Nsi_1 3" xfId="2392"/>
    <cellStyle name="_New_Sofi_Nsi_1 4" xfId="2393"/>
    <cellStyle name="_New_Sofi_Nsi_1 5" xfId="2394"/>
    <cellStyle name="_New_Sofi_Nsi_1 6" xfId="19172"/>
    <cellStyle name="_New_Sofi_Nsi_1_Альбом форм ЕБП11 (ВоКС) вар 18.01.11" xfId="2395"/>
    <cellStyle name="_New_Sofi_Nsi_1_Альбом форм ЕБП11 (ВоКС) вар 18.01.11 2" xfId="2396"/>
    <cellStyle name="_New_Sofi_Nsi_1_Альбом форм ЕБП11 (ВоКС) вар 18.01.11 3" xfId="2397"/>
    <cellStyle name="_New_Sofi_Nsi_1_Альбом форм ЕБП11 (ВоКС) вар 18.01.11 4" xfId="2398"/>
    <cellStyle name="_New_Sofi_Nsi_1_Альбом форм ЕБП11 (ВоКС) вар 18.01.11 5" xfId="2399"/>
    <cellStyle name="_New_Sofi_Nsi_1_Альбом форм ЕБП11 (ДЗО)" xfId="2400"/>
    <cellStyle name="_New_Sofi_Nsi_1_Альбом форм ЕБП11 (ДЗО) 2" xfId="2401"/>
    <cellStyle name="_New_Sofi_Nsi_1_Альбом форм ЕБП11 (ДЗО) 3" xfId="2402"/>
    <cellStyle name="_New_Sofi_Nsi_1_Альбом форм ЕБП11 (ДЗО) 4" xfId="2403"/>
    <cellStyle name="_New_Sofi_Nsi_1_Альбом форм ЕБП11 (ДЗО) 5" xfId="2404"/>
    <cellStyle name="_New_Sofi_Nsi_1_Анализ_ФХД_ДЗО_2007_г форматы (для Москвы)" xfId="2405"/>
    <cellStyle name="_New_Sofi_Nsi_1_ВоКС.Приложение 4 табл. 5.2 к ИП по ВО" xfId="2406"/>
    <cellStyle name="_New_Sofi_Nsi_1_ВоКС.Приложение 4 табл. 5.2 к ИП по ВС" xfId="2407"/>
    <cellStyle name="_New_Sofi_Nsi_1_ВоКС_ИП_ ТС_2011_2011_09_01_ отчет" xfId="2408"/>
    <cellStyle name="_New_Sofi_Nsi_1_Волжские_2011" xfId="2409"/>
    <cellStyle name="_New_Sofi_Nsi_1_Волжские_2011 2" xfId="2410"/>
    <cellStyle name="_New_Sofi_Nsi_1_Волжские_2011 3" xfId="2411"/>
    <cellStyle name="_New_Sofi_Nsi_1_Волжские_2011 4" xfId="2412"/>
    <cellStyle name="_New_Sofi_Nsi_1_Волжские_2011 5" xfId="2413"/>
    <cellStyle name="_New_Sofi_Nsi_1_Исполнение ЕБП07 декабрь 2007 ОАО НКС 7" xfId="2414"/>
    <cellStyle name="_New_Sofi_Nsi_1_Исполнение ЕБП07 декабрь 2007 ОАО НКС 8" xfId="2415"/>
    <cellStyle name="_New_Sofi_Nsi_1_Исполнение ЕБП08 (ДЗО) для Москвы 2" xfId="2416"/>
    <cellStyle name="_New_Sofi_Nsi_1_Исполнение ЕБП2007 (ДЗО)2" xfId="2417"/>
    <cellStyle name="_New_Sofi_Nsi_1_ИФ-4.5" xfId="2418"/>
    <cellStyle name="_New_Sofi_Nsi_1_Квант_2011" xfId="2419"/>
    <cellStyle name="_New_Sofi_Nsi_1_Квант_2011 2" xfId="2420"/>
    <cellStyle name="_New_Sofi_Nsi_1_Квант_2011 3" xfId="2421"/>
    <cellStyle name="_New_Sofi_Nsi_1_Квант_2011 4" xfId="2422"/>
    <cellStyle name="_New_Sofi_Nsi_1_Квант_2011 5" xfId="2423"/>
    <cellStyle name="_New_Sofi_Nsi_139" xfId="43"/>
    <cellStyle name="_New_Sofi_Nsi_139 2" xfId="2424"/>
    <cellStyle name="_New_Sofi_Nsi_139 3" xfId="2425"/>
    <cellStyle name="_New_Sofi_Nsi_139 4" xfId="2426"/>
    <cellStyle name="_New_Sofi_Nsi_139 5" xfId="2427"/>
    <cellStyle name="_New_Sofi_Nsi_139 6" xfId="19173"/>
    <cellStyle name="_New_Sofi_Nsi_139_Альбом форм ЕБП11 (ВоКС) вар 18.01.11" xfId="2428"/>
    <cellStyle name="_New_Sofi_Nsi_139_Альбом форм ЕБП11 (ВоКС) вар 18.01.11 2" xfId="2429"/>
    <cellStyle name="_New_Sofi_Nsi_139_Альбом форм ЕБП11 (ВоКС) вар 18.01.11 3" xfId="2430"/>
    <cellStyle name="_New_Sofi_Nsi_139_Альбом форм ЕБП11 (ВоКС) вар 18.01.11 4" xfId="2431"/>
    <cellStyle name="_New_Sofi_Nsi_139_Альбом форм ЕБП11 (ВоКС) вар 18.01.11 5" xfId="2432"/>
    <cellStyle name="_New_Sofi_Nsi_139_Альбом форм ЕБП11 (ДЗО)" xfId="2433"/>
    <cellStyle name="_New_Sofi_Nsi_139_Альбом форм ЕБП11 (ДЗО) 2" xfId="2434"/>
    <cellStyle name="_New_Sofi_Nsi_139_Альбом форм ЕБП11 (ДЗО) 3" xfId="2435"/>
    <cellStyle name="_New_Sofi_Nsi_139_Альбом форм ЕБП11 (ДЗО) 4" xfId="2436"/>
    <cellStyle name="_New_Sofi_Nsi_139_Альбом форм ЕБП11 (ДЗО) 5" xfId="2437"/>
    <cellStyle name="_New_Sofi_Nsi_139_Анализ_ФХД_ДЗО_2007_г форматы (для Москвы)" xfId="2438"/>
    <cellStyle name="_New_Sofi_Nsi_139_ВоКС.Приложение 4 табл. 5.2 к ИП по ВО" xfId="2439"/>
    <cellStyle name="_New_Sofi_Nsi_139_ВоКС.Приложение 4 табл. 5.2 к ИП по ВС" xfId="2440"/>
    <cellStyle name="_New_Sofi_Nsi_139_ВоКС_ИП_ ТС_2011_2011_09_01_ отчет" xfId="2441"/>
    <cellStyle name="_New_Sofi_Nsi_139_Волжские_2011" xfId="2442"/>
    <cellStyle name="_New_Sofi_Nsi_139_Волжские_2011 2" xfId="2443"/>
    <cellStyle name="_New_Sofi_Nsi_139_Волжские_2011 3" xfId="2444"/>
    <cellStyle name="_New_Sofi_Nsi_139_Волжские_2011 4" xfId="2445"/>
    <cellStyle name="_New_Sofi_Nsi_139_Волжские_2011 5" xfId="2446"/>
    <cellStyle name="_New_Sofi_Nsi_139_Исполнение ЕБП07 декабрь 2007 ОАО НКС 7" xfId="2447"/>
    <cellStyle name="_New_Sofi_Nsi_139_Исполнение ЕБП07 декабрь 2007 ОАО НКС 8" xfId="2448"/>
    <cellStyle name="_New_Sofi_Nsi_139_Исполнение ЕБП08 (ДЗО) для Москвы 2" xfId="2449"/>
    <cellStyle name="_New_Sofi_Nsi_139_Исполнение ЕБП2007 (ДЗО)2" xfId="2450"/>
    <cellStyle name="_New_Sofi_Nsi_139_ИФ-4.5" xfId="2451"/>
    <cellStyle name="_New_Sofi_Nsi_139_Квант_2011" xfId="2452"/>
    <cellStyle name="_New_Sofi_Nsi_139_Квант_2011 2" xfId="2453"/>
    <cellStyle name="_New_Sofi_Nsi_139_Квант_2011 3" xfId="2454"/>
    <cellStyle name="_New_Sofi_Nsi_139_Квант_2011 4" xfId="2455"/>
    <cellStyle name="_New_Sofi_Nsi_139_Квант_2011 5" xfId="2456"/>
    <cellStyle name="_New_Sofi_Nsi_140" xfId="44"/>
    <cellStyle name="_New_Sofi_Nsi_140 2" xfId="2457"/>
    <cellStyle name="_New_Sofi_Nsi_140 3" xfId="2458"/>
    <cellStyle name="_New_Sofi_Nsi_140 4" xfId="2459"/>
    <cellStyle name="_New_Sofi_Nsi_140 5" xfId="2460"/>
    <cellStyle name="_New_Sofi_Nsi_140 6" xfId="19174"/>
    <cellStyle name="_New_Sofi_Nsi_140(Зах)" xfId="45"/>
    <cellStyle name="_New_Sofi_Nsi_140(Зах) 2" xfId="2461"/>
    <cellStyle name="_New_Sofi_Nsi_140(Зах) 3" xfId="2462"/>
    <cellStyle name="_New_Sofi_Nsi_140(Зах) 4" xfId="2463"/>
    <cellStyle name="_New_Sofi_Nsi_140(Зах) 5" xfId="2464"/>
    <cellStyle name="_New_Sofi_Nsi_140(Зах) 6" xfId="19175"/>
    <cellStyle name="_New_Sofi_Nsi_140(Зах)_Альбом форм ЕБП11 (ВоКС) вар 18.01.11" xfId="2465"/>
    <cellStyle name="_New_Sofi_Nsi_140(Зах)_Альбом форм ЕБП11 (ВоКС) вар 18.01.11 2" xfId="2466"/>
    <cellStyle name="_New_Sofi_Nsi_140(Зах)_Альбом форм ЕБП11 (ВоКС) вар 18.01.11 3" xfId="2467"/>
    <cellStyle name="_New_Sofi_Nsi_140(Зах)_Альбом форм ЕБП11 (ВоКС) вар 18.01.11 4" xfId="2468"/>
    <cellStyle name="_New_Sofi_Nsi_140(Зах)_Альбом форм ЕБП11 (ВоКС) вар 18.01.11 5" xfId="2469"/>
    <cellStyle name="_New_Sofi_Nsi_140(Зах)_Альбом форм ЕБП11 (ДЗО)" xfId="2470"/>
    <cellStyle name="_New_Sofi_Nsi_140(Зах)_Альбом форм ЕБП11 (ДЗО) 2" xfId="2471"/>
    <cellStyle name="_New_Sofi_Nsi_140(Зах)_Альбом форм ЕБП11 (ДЗО) 3" xfId="2472"/>
    <cellStyle name="_New_Sofi_Nsi_140(Зах)_Альбом форм ЕБП11 (ДЗО) 4" xfId="2473"/>
    <cellStyle name="_New_Sofi_Nsi_140(Зах)_Альбом форм ЕБП11 (ДЗО) 5" xfId="2474"/>
    <cellStyle name="_New_Sofi_Nsi_140(Зах)_Анализ_ФХД_ДЗО_2007_г форматы (для Москвы)" xfId="2475"/>
    <cellStyle name="_New_Sofi_Nsi_140(Зах)_ВоКС.Приложение 4 табл. 5.2 к ИП по ВО" xfId="2476"/>
    <cellStyle name="_New_Sofi_Nsi_140(Зах)_ВоКС.Приложение 4 табл. 5.2 к ИП по ВС" xfId="2477"/>
    <cellStyle name="_New_Sofi_Nsi_140(Зах)_ВоКС_ИП_ ТС_2011_2011_09_01_ отчет" xfId="2478"/>
    <cellStyle name="_New_Sofi_Nsi_140(Зах)_Волжские_2011" xfId="2479"/>
    <cellStyle name="_New_Sofi_Nsi_140(Зах)_Волжские_2011 2" xfId="2480"/>
    <cellStyle name="_New_Sofi_Nsi_140(Зах)_Волжские_2011 3" xfId="2481"/>
    <cellStyle name="_New_Sofi_Nsi_140(Зах)_Волжские_2011 4" xfId="2482"/>
    <cellStyle name="_New_Sofi_Nsi_140(Зах)_Волжские_2011 5" xfId="2483"/>
    <cellStyle name="_New_Sofi_Nsi_140(Зах)_Исполнение ЕБП07 декабрь 2007 ОАО НКС 7" xfId="2484"/>
    <cellStyle name="_New_Sofi_Nsi_140(Зах)_Исполнение ЕБП07 декабрь 2007 ОАО НКС 8" xfId="2485"/>
    <cellStyle name="_New_Sofi_Nsi_140(Зах)_Исполнение ЕБП08 (ДЗО) для Москвы 2" xfId="2486"/>
    <cellStyle name="_New_Sofi_Nsi_140(Зах)_Исполнение ЕБП2007 (ДЗО)2" xfId="2487"/>
    <cellStyle name="_New_Sofi_Nsi_140(Зах)_ИФ-4.5" xfId="2488"/>
    <cellStyle name="_New_Sofi_Nsi_140(Зах)_Квант_2011" xfId="2489"/>
    <cellStyle name="_New_Sofi_Nsi_140(Зах)_Квант_2011 2" xfId="2490"/>
    <cellStyle name="_New_Sofi_Nsi_140(Зах)_Квант_2011 3" xfId="2491"/>
    <cellStyle name="_New_Sofi_Nsi_140(Зах)_Квант_2011 4" xfId="2492"/>
    <cellStyle name="_New_Sofi_Nsi_140(Зах)_Квант_2011 5" xfId="2493"/>
    <cellStyle name="_New_Sofi_Nsi_140_mod" xfId="46"/>
    <cellStyle name="_New_Sofi_Nsi_140_mod 2" xfId="2494"/>
    <cellStyle name="_New_Sofi_Nsi_140_mod 3" xfId="2495"/>
    <cellStyle name="_New_Sofi_Nsi_140_mod 4" xfId="2496"/>
    <cellStyle name="_New_Sofi_Nsi_140_mod 5" xfId="2497"/>
    <cellStyle name="_New_Sofi_Nsi_140_mod 6" xfId="19176"/>
    <cellStyle name="_New_Sofi_Nsi_140_mod_Альбом форм ЕБП11 (ВоКС) вар 18.01.11" xfId="2498"/>
    <cellStyle name="_New_Sofi_Nsi_140_mod_Альбом форм ЕБП11 (ВоКС) вар 18.01.11 2" xfId="2499"/>
    <cellStyle name="_New_Sofi_Nsi_140_mod_Альбом форм ЕБП11 (ВоКС) вар 18.01.11 3" xfId="2500"/>
    <cellStyle name="_New_Sofi_Nsi_140_mod_Альбом форм ЕБП11 (ВоКС) вар 18.01.11 4" xfId="2501"/>
    <cellStyle name="_New_Sofi_Nsi_140_mod_Альбом форм ЕБП11 (ВоКС) вар 18.01.11 5" xfId="2502"/>
    <cellStyle name="_New_Sofi_Nsi_140_mod_Альбом форм ЕБП11 (ДЗО)" xfId="2503"/>
    <cellStyle name="_New_Sofi_Nsi_140_mod_Альбом форм ЕБП11 (ДЗО) 2" xfId="2504"/>
    <cellStyle name="_New_Sofi_Nsi_140_mod_Альбом форм ЕБП11 (ДЗО) 3" xfId="2505"/>
    <cellStyle name="_New_Sofi_Nsi_140_mod_Альбом форм ЕБП11 (ДЗО) 4" xfId="2506"/>
    <cellStyle name="_New_Sofi_Nsi_140_mod_Альбом форм ЕБП11 (ДЗО) 5" xfId="2507"/>
    <cellStyle name="_New_Sofi_Nsi_140_mod_Анализ_ФХД_ДЗО_2007_г форматы (для Москвы)" xfId="2508"/>
    <cellStyle name="_New_Sofi_Nsi_140_mod_ВоКС.Приложение 4 табл. 5.2 к ИП по ВО" xfId="2509"/>
    <cellStyle name="_New_Sofi_Nsi_140_mod_ВоКС.Приложение 4 табл. 5.2 к ИП по ВС" xfId="2510"/>
    <cellStyle name="_New_Sofi_Nsi_140_mod_ВоКС_ИП_ ТС_2011_2011_09_01_ отчет" xfId="2511"/>
    <cellStyle name="_New_Sofi_Nsi_140_mod_Волжские_2011" xfId="2512"/>
    <cellStyle name="_New_Sofi_Nsi_140_mod_Волжские_2011 2" xfId="2513"/>
    <cellStyle name="_New_Sofi_Nsi_140_mod_Волжские_2011 3" xfId="2514"/>
    <cellStyle name="_New_Sofi_Nsi_140_mod_Волжские_2011 4" xfId="2515"/>
    <cellStyle name="_New_Sofi_Nsi_140_mod_Волжские_2011 5" xfId="2516"/>
    <cellStyle name="_New_Sofi_Nsi_140_mod_Исполнение ЕБП07 декабрь 2007 ОАО НКС 7" xfId="2517"/>
    <cellStyle name="_New_Sofi_Nsi_140_mod_Исполнение ЕБП07 декабрь 2007 ОАО НКС 8" xfId="2518"/>
    <cellStyle name="_New_Sofi_Nsi_140_mod_Исполнение ЕБП08 (ДЗО) для Москвы 2" xfId="2519"/>
    <cellStyle name="_New_Sofi_Nsi_140_mod_Исполнение ЕБП2007 (ДЗО)2" xfId="2520"/>
    <cellStyle name="_New_Sofi_Nsi_140_mod_ИФ-4.5" xfId="2521"/>
    <cellStyle name="_New_Sofi_Nsi_140_mod_Квант_2011" xfId="2522"/>
    <cellStyle name="_New_Sofi_Nsi_140_mod_Квант_2011 2" xfId="2523"/>
    <cellStyle name="_New_Sofi_Nsi_140_mod_Квант_2011 3" xfId="2524"/>
    <cellStyle name="_New_Sofi_Nsi_140_mod_Квант_2011 4" xfId="2525"/>
    <cellStyle name="_New_Sofi_Nsi_140_mod_Квант_2011 5" xfId="2526"/>
    <cellStyle name="_New_Sofi_Nsi_140_Альбом форм ЕБП11 (ВоКС) вар 18.01.11" xfId="2527"/>
    <cellStyle name="_New_Sofi_Nsi_140_Альбом форм ЕБП11 (ВоКС) вар 18.01.11 2" xfId="2528"/>
    <cellStyle name="_New_Sofi_Nsi_140_Альбом форм ЕБП11 (ВоКС) вар 18.01.11 3" xfId="2529"/>
    <cellStyle name="_New_Sofi_Nsi_140_Альбом форм ЕБП11 (ВоКС) вар 18.01.11 4" xfId="2530"/>
    <cellStyle name="_New_Sofi_Nsi_140_Альбом форм ЕБП11 (ВоКС) вар 18.01.11 5" xfId="2531"/>
    <cellStyle name="_New_Sofi_Nsi_140_Альбом форм ЕБП11 (ДЗО)" xfId="2532"/>
    <cellStyle name="_New_Sofi_Nsi_140_Альбом форм ЕБП11 (ДЗО) 2" xfId="2533"/>
    <cellStyle name="_New_Sofi_Nsi_140_Альбом форм ЕБП11 (ДЗО) 3" xfId="2534"/>
    <cellStyle name="_New_Sofi_Nsi_140_Альбом форм ЕБП11 (ДЗО) 4" xfId="2535"/>
    <cellStyle name="_New_Sofi_Nsi_140_Альбом форм ЕБП11 (ДЗО) 5" xfId="2536"/>
    <cellStyle name="_New_Sofi_Nsi_140_Анализ_ФХД_ДЗО_2007_г форматы (для Москвы)" xfId="2537"/>
    <cellStyle name="_New_Sofi_Nsi_140_ВоКС.Приложение 4 табл. 5.2 к ИП по ВО" xfId="2538"/>
    <cellStyle name="_New_Sofi_Nsi_140_ВоКС.Приложение 4 табл. 5.2 к ИП по ВС" xfId="2539"/>
    <cellStyle name="_New_Sofi_Nsi_140_ВоКС_ИП_ ТС_2011_2011_09_01_ отчет" xfId="2540"/>
    <cellStyle name="_New_Sofi_Nsi_140_Волжские_2011" xfId="2541"/>
    <cellStyle name="_New_Sofi_Nsi_140_Волжские_2011 2" xfId="2542"/>
    <cellStyle name="_New_Sofi_Nsi_140_Волжские_2011 3" xfId="2543"/>
    <cellStyle name="_New_Sofi_Nsi_140_Волжские_2011 4" xfId="2544"/>
    <cellStyle name="_New_Sofi_Nsi_140_Волжские_2011 5" xfId="2545"/>
    <cellStyle name="_New_Sofi_Nsi_140_Исполнение ЕБП07 декабрь 2007 ОАО НКС 7" xfId="2546"/>
    <cellStyle name="_New_Sofi_Nsi_140_Исполнение ЕБП07 декабрь 2007 ОАО НКС 8" xfId="2547"/>
    <cellStyle name="_New_Sofi_Nsi_140_Исполнение ЕБП08 (ДЗО) для Москвы 2" xfId="2548"/>
    <cellStyle name="_New_Sofi_Nsi_140_Исполнение ЕБП2007 (ДЗО)2" xfId="2549"/>
    <cellStyle name="_New_Sofi_Nsi_140_ИФ-4.5" xfId="2550"/>
    <cellStyle name="_New_Sofi_Nsi_140_Квант_2011" xfId="2551"/>
    <cellStyle name="_New_Sofi_Nsi_140_Квант_2011 2" xfId="2552"/>
    <cellStyle name="_New_Sofi_Nsi_140_Квант_2011 3" xfId="2553"/>
    <cellStyle name="_New_Sofi_Nsi_140_Квант_2011 4" xfId="2554"/>
    <cellStyle name="_New_Sofi_Nsi_140_Квант_2011 5" xfId="2555"/>
    <cellStyle name="_New_Sofi_Nsi_Альбом форм ЕБП11 (ВоКС) вар 18.01.11" xfId="2556"/>
    <cellStyle name="_New_Sofi_Nsi_Альбом форм ЕБП11 (ВоКС) вар 18.01.11 2" xfId="2557"/>
    <cellStyle name="_New_Sofi_Nsi_Альбом форм ЕБП11 (ВоКС) вар 18.01.11 3" xfId="2558"/>
    <cellStyle name="_New_Sofi_Nsi_Альбом форм ЕБП11 (ВоКС) вар 18.01.11 4" xfId="2559"/>
    <cellStyle name="_New_Sofi_Nsi_Альбом форм ЕБП11 (ВоКС) вар 18.01.11 5" xfId="2560"/>
    <cellStyle name="_New_Sofi_Nsi_Альбом форм ЕБП11 (ДЗО)" xfId="2561"/>
    <cellStyle name="_New_Sofi_Nsi_Альбом форм ЕБП11 (ДЗО) 2" xfId="2562"/>
    <cellStyle name="_New_Sofi_Nsi_Альбом форм ЕБП11 (ДЗО) 3" xfId="2563"/>
    <cellStyle name="_New_Sofi_Nsi_Альбом форм ЕБП11 (ДЗО) 4" xfId="2564"/>
    <cellStyle name="_New_Sofi_Nsi_Альбом форм ЕБП11 (ДЗО) 5" xfId="2565"/>
    <cellStyle name="_New_Sofi_Nsi_Анализ_ФХД_ДЗО_2007_г форматы (для Москвы)" xfId="2566"/>
    <cellStyle name="_New_Sofi_Nsi_ВоКС.Приложение 4 табл. 5.2 к ИП по ВО" xfId="2567"/>
    <cellStyle name="_New_Sofi_Nsi_ВоКС.Приложение 4 табл. 5.2 к ИП по ВС" xfId="2568"/>
    <cellStyle name="_New_Sofi_Nsi_ВоКС_ИП_ ТС_2011_2011_09_01_ отчет" xfId="2569"/>
    <cellStyle name="_New_Sofi_Nsi_Волжские_2011" xfId="2570"/>
    <cellStyle name="_New_Sofi_Nsi_Волжские_2011 2" xfId="2571"/>
    <cellStyle name="_New_Sofi_Nsi_Волжские_2011 3" xfId="2572"/>
    <cellStyle name="_New_Sofi_Nsi_Волжские_2011 4" xfId="2573"/>
    <cellStyle name="_New_Sofi_Nsi_Волжские_2011 5" xfId="2574"/>
    <cellStyle name="_New_Sofi_Nsi_Исполнение ЕБП07 декабрь 2007 ОАО НКС 7" xfId="2575"/>
    <cellStyle name="_New_Sofi_Nsi_Исполнение ЕБП07 декабрь 2007 ОАО НКС 8" xfId="2576"/>
    <cellStyle name="_New_Sofi_Nsi_Исполнение ЕБП08 (ДЗО) для Москвы 2" xfId="2577"/>
    <cellStyle name="_New_Sofi_Nsi_Исполнение ЕБП2007 (ДЗО)2" xfId="2578"/>
    <cellStyle name="_New_Sofi_Nsi_ИФ-4.5" xfId="2579"/>
    <cellStyle name="_New_Sofi_Nsi_Квант_2011" xfId="2580"/>
    <cellStyle name="_New_Sofi_Nsi_Квант_2011 2" xfId="2581"/>
    <cellStyle name="_New_Sofi_Nsi_Квант_2011 3" xfId="2582"/>
    <cellStyle name="_New_Sofi_Nsi_Квант_2011 4" xfId="2583"/>
    <cellStyle name="_New_Sofi_Nsi_Квант_2011 5" xfId="2584"/>
    <cellStyle name="_New_Sofi_Summary" xfId="47"/>
    <cellStyle name="_New_Sofi_Summary 2" xfId="2585"/>
    <cellStyle name="_New_Sofi_Summary 3" xfId="2586"/>
    <cellStyle name="_New_Sofi_Summary 4" xfId="2587"/>
    <cellStyle name="_New_Sofi_Summary 5" xfId="2588"/>
    <cellStyle name="_New_Sofi_Summary 6" xfId="19177"/>
    <cellStyle name="_New_Sofi_Summary_Альбом форм ЕБП11 (ВоКС) вар 18.01.11" xfId="2589"/>
    <cellStyle name="_New_Sofi_Summary_Альбом форм ЕБП11 (ВоКС) вар 18.01.11 2" xfId="2590"/>
    <cellStyle name="_New_Sofi_Summary_Альбом форм ЕБП11 (ВоКС) вар 18.01.11 3" xfId="2591"/>
    <cellStyle name="_New_Sofi_Summary_Альбом форм ЕБП11 (ВоКС) вар 18.01.11 4" xfId="2592"/>
    <cellStyle name="_New_Sofi_Summary_Альбом форм ЕБП11 (ВоКС) вар 18.01.11 5" xfId="2593"/>
    <cellStyle name="_New_Sofi_Summary_Альбом форм ЕБП11 (ДЗО)" xfId="2594"/>
    <cellStyle name="_New_Sofi_Summary_Альбом форм ЕБП11 (ДЗО) 2" xfId="2595"/>
    <cellStyle name="_New_Sofi_Summary_Альбом форм ЕБП11 (ДЗО) 3" xfId="2596"/>
    <cellStyle name="_New_Sofi_Summary_Альбом форм ЕБП11 (ДЗО) 4" xfId="2597"/>
    <cellStyle name="_New_Sofi_Summary_Альбом форм ЕБП11 (ДЗО) 5" xfId="2598"/>
    <cellStyle name="_New_Sofi_Summary_Анализ_ФХД_ДЗО_2007_г форматы (для Москвы)" xfId="2599"/>
    <cellStyle name="_New_Sofi_Summary_ВоКС.Приложение 4 табл. 5.2 к ИП по ВО" xfId="2600"/>
    <cellStyle name="_New_Sofi_Summary_ВоКС.Приложение 4 табл. 5.2 к ИП по ВС" xfId="2601"/>
    <cellStyle name="_New_Sofi_Summary_ВоКС_ИП_ ТС_2011_2011_09_01_ отчет" xfId="2602"/>
    <cellStyle name="_New_Sofi_Summary_Волжские_2011" xfId="2603"/>
    <cellStyle name="_New_Sofi_Summary_Волжские_2011 2" xfId="2604"/>
    <cellStyle name="_New_Sofi_Summary_Волжские_2011 3" xfId="2605"/>
    <cellStyle name="_New_Sofi_Summary_Волжские_2011 4" xfId="2606"/>
    <cellStyle name="_New_Sofi_Summary_Волжские_2011 5" xfId="2607"/>
    <cellStyle name="_New_Sofi_Summary_Исполнение ЕБП07 декабрь 2007 ОАО НКС 7" xfId="2608"/>
    <cellStyle name="_New_Sofi_Summary_Исполнение ЕБП07 декабрь 2007 ОАО НКС 8" xfId="2609"/>
    <cellStyle name="_New_Sofi_Summary_Исполнение ЕБП08 (ДЗО) для Москвы 2" xfId="2610"/>
    <cellStyle name="_New_Sofi_Summary_Исполнение ЕБП2007 (ДЗО)2" xfId="2611"/>
    <cellStyle name="_New_Sofi_Summary_ИФ-4.5" xfId="2612"/>
    <cellStyle name="_New_Sofi_Summary_Квант_2011" xfId="2613"/>
    <cellStyle name="_New_Sofi_Summary_Квант_2011 2" xfId="2614"/>
    <cellStyle name="_New_Sofi_Summary_Квант_2011 3" xfId="2615"/>
    <cellStyle name="_New_Sofi_Summary_Квант_2011 4" xfId="2616"/>
    <cellStyle name="_New_Sofi_Summary_Квант_2011 5" xfId="2617"/>
    <cellStyle name="_New_Sofi_Tax_form_1кв_3" xfId="48"/>
    <cellStyle name="_New_Sofi_Tax_form_1кв_3 2" xfId="2618"/>
    <cellStyle name="_New_Sofi_Tax_form_1кв_3 3" xfId="2619"/>
    <cellStyle name="_New_Sofi_Tax_form_1кв_3 4" xfId="2620"/>
    <cellStyle name="_New_Sofi_Tax_form_1кв_3 5" xfId="2621"/>
    <cellStyle name="_New_Sofi_Tax_form_1кв_3 6" xfId="19178"/>
    <cellStyle name="_New_Sofi_Tax_form_1кв_3_Альбом форм ЕБП11 (ВоКС) вар 18.01.11" xfId="2622"/>
    <cellStyle name="_New_Sofi_Tax_form_1кв_3_Альбом форм ЕБП11 (ВоКС) вар 18.01.11 2" xfId="2623"/>
    <cellStyle name="_New_Sofi_Tax_form_1кв_3_Альбом форм ЕБП11 (ВоКС) вар 18.01.11 3" xfId="2624"/>
    <cellStyle name="_New_Sofi_Tax_form_1кв_3_Альбом форм ЕБП11 (ВоКС) вар 18.01.11 4" xfId="2625"/>
    <cellStyle name="_New_Sofi_Tax_form_1кв_3_Альбом форм ЕБП11 (ВоКС) вар 18.01.11 5" xfId="2626"/>
    <cellStyle name="_New_Sofi_Tax_form_1кв_3_Альбом форм ЕБП11 (ДЗО)" xfId="2627"/>
    <cellStyle name="_New_Sofi_Tax_form_1кв_3_Альбом форм ЕБП11 (ДЗО) 2" xfId="2628"/>
    <cellStyle name="_New_Sofi_Tax_form_1кв_3_Альбом форм ЕБП11 (ДЗО) 3" xfId="2629"/>
    <cellStyle name="_New_Sofi_Tax_form_1кв_3_Альбом форм ЕБП11 (ДЗО) 4" xfId="2630"/>
    <cellStyle name="_New_Sofi_Tax_form_1кв_3_Альбом форм ЕБП11 (ДЗО) 5" xfId="2631"/>
    <cellStyle name="_New_Sofi_Tax_form_1кв_3_Анализ_ФХД_ДЗО_2007_г форматы (для Москвы)" xfId="2632"/>
    <cellStyle name="_New_Sofi_Tax_form_1кв_3_ВоКС.Приложение 4 табл. 5.2 к ИП по ВО" xfId="2633"/>
    <cellStyle name="_New_Sofi_Tax_form_1кв_3_ВоКС.Приложение 4 табл. 5.2 к ИП по ВС" xfId="2634"/>
    <cellStyle name="_New_Sofi_Tax_form_1кв_3_ВоКС_ИП_ ТС_2011_2011_09_01_ отчет" xfId="2635"/>
    <cellStyle name="_New_Sofi_Tax_form_1кв_3_Волжские_2011" xfId="2636"/>
    <cellStyle name="_New_Sofi_Tax_form_1кв_3_Волжские_2011 2" xfId="2637"/>
    <cellStyle name="_New_Sofi_Tax_form_1кв_3_Волжские_2011 3" xfId="2638"/>
    <cellStyle name="_New_Sofi_Tax_form_1кв_3_Волжские_2011 4" xfId="2639"/>
    <cellStyle name="_New_Sofi_Tax_form_1кв_3_Волжские_2011 5" xfId="2640"/>
    <cellStyle name="_New_Sofi_Tax_form_1кв_3_Исполнение ЕБП07 декабрь 2007 ОАО НКС 7" xfId="2641"/>
    <cellStyle name="_New_Sofi_Tax_form_1кв_3_Исполнение ЕБП07 декабрь 2007 ОАО НКС 8" xfId="2642"/>
    <cellStyle name="_New_Sofi_Tax_form_1кв_3_Исполнение ЕБП08 (ДЗО) для Москвы 2" xfId="2643"/>
    <cellStyle name="_New_Sofi_Tax_form_1кв_3_Исполнение ЕБП2007 (ДЗО)2" xfId="2644"/>
    <cellStyle name="_New_Sofi_Tax_form_1кв_3_ИФ-4.5" xfId="2645"/>
    <cellStyle name="_New_Sofi_Tax_form_1кв_3_Квант_2011" xfId="2646"/>
    <cellStyle name="_New_Sofi_Tax_form_1кв_3_Квант_2011 2" xfId="2647"/>
    <cellStyle name="_New_Sofi_Tax_form_1кв_3_Квант_2011 3" xfId="2648"/>
    <cellStyle name="_New_Sofi_Tax_form_1кв_3_Квант_2011 4" xfId="2649"/>
    <cellStyle name="_New_Sofi_Tax_form_1кв_3_Квант_2011 5" xfId="2650"/>
    <cellStyle name="_New_Sofi_Альбом форм ЕБП11 (ВоКС) вар 18.01.11" xfId="2651"/>
    <cellStyle name="_New_Sofi_Альбом форм ЕБП11 (ВоКС) вар 18.01.11 2" xfId="2652"/>
    <cellStyle name="_New_Sofi_Альбом форм ЕБП11 (ВоКС) вар 18.01.11 3" xfId="2653"/>
    <cellStyle name="_New_Sofi_Альбом форм ЕБП11 (ВоКС) вар 18.01.11 4" xfId="2654"/>
    <cellStyle name="_New_Sofi_Альбом форм ЕБП11 (ВоКС) вар 18.01.11 5" xfId="2655"/>
    <cellStyle name="_New_Sofi_Альбом форм ЕБП11 (ДЗО)" xfId="2656"/>
    <cellStyle name="_New_Sofi_Альбом форм ЕБП11 (ДЗО) 2" xfId="2657"/>
    <cellStyle name="_New_Sofi_Альбом форм ЕБП11 (ДЗО) 3" xfId="2658"/>
    <cellStyle name="_New_Sofi_Альбом форм ЕБП11 (ДЗО) 4" xfId="2659"/>
    <cellStyle name="_New_Sofi_Альбом форм ЕБП11 (ДЗО) 5" xfId="2660"/>
    <cellStyle name="_New_Sofi_Анализ_ФХД_ДЗО_2007_г форматы (для Москвы)" xfId="2661"/>
    <cellStyle name="_New_Sofi_БКЭ" xfId="49"/>
    <cellStyle name="_New_Sofi_БКЭ 2" xfId="2662"/>
    <cellStyle name="_New_Sofi_БКЭ 3" xfId="2663"/>
    <cellStyle name="_New_Sofi_БКЭ 4" xfId="2664"/>
    <cellStyle name="_New_Sofi_БКЭ 5" xfId="2665"/>
    <cellStyle name="_New_Sofi_БКЭ 6" xfId="19179"/>
    <cellStyle name="_New_Sofi_БКЭ_Альбом форм ЕБП11 (ВоКС) вар 18.01.11" xfId="2666"/>
    <cellStyle name="_New_Sofi_БКЭ_Альбом форм ЕБП11 (ВоКС) вар 18.01.11 2" xfId="2667"/>
    <cellStyle name="_New_Sofi_БКЭ_Альбом форм ЕБП11 (ВоКС) вар 18.01.11 3" xfId="2668"/>
    <cellStyle name="_New_Sofi_БКЭ_Альбом форм ЕБП11 (ВоКС) вар 18.01.11 4" xfId="2669"/>
    <cellStyle name="_New_Sofi_БКЭ_Альбом форм ЕБП11 (ВоКС) вар 18.01.11 5" xfId="2670"/>
    <cellStyle name="_New_Sofi_БКЭ_Альбом форм ЕБП11 (ДЗО)" xfId="2671"/>
    <cellStyle name="_New_Sofi_БКЭ_Альбом форм ЕБП11 (ДЗО) 2" xfId="2672"/>
    <cellStyle name="_New_Sofi_БКЭ_Альбом форм ЕБП11 (ДЗО) 3" xfId="2673"/>
    <cellStyle name="_New_Sofi_БКЭ_Альбом форм ЕБП11 (ДЗО) 4" xfId="2674"/>
    <cellStyle name="_New_Sofi_БКЭ_Альбом форм ЕБП11 (ДЗО) 5" xfId="2675"/>
    <cellStyle name="_New_Sofi_БКЭ_Анализ_ФХД_ДЗО_2007_г форматы (для Москвы)" xfId="2676"/>
    <cellStyle name="_New_Sofi_БКЭ_ВоКС.Приложение 4 табл. 5.2 к ИП по ВО" xfId="2677"/>
    <cellStyle name="_New_Sofi_БКЭ_ВоКС.Приложение 4 табл. 5.2 к ИП по ВС" xfId="2678"/>
    <cellStyle name="_New_Sofi_БКЭ_ВоКС_ИП_ ТС_2011_2011_09_01_ отчет" xfId="2679"/>
    <cellStyle name="_New_Sofi_БКЭ_Волжские_2011" xfId="2680"/>
    <cellStyle name="_New_Sofi_БКЭ_Волжские_2011 2" xfId="2681"/>
    <cellStyle name="_New_Sofi_БКЭ_Волжские_2011 3" xfId="2682"/>
    <cellStyle name="_New_Sofi_БКЭ_Волжские_2011 4" xfId="2683"/>
    <cellStyle name="_New_Sofi_БКЭ_Волжские_2011 5" xfId="2684"/>
    <cellStyle name="_New_Sofi_БКЭ_Исполнение ЕБП07 декабрь 2007 ОАО НКС 7" xfId="2685"/>
    <cellStyle name="_New_Sofi_БКЭ_Исполнение ЕБП07 декабрь 2007 ОАО НКС 8" xfId="2686"/>
    <cellStyle name="_New_Sofi_БКЭ_Исполнение ЕБП08 (ДЗО) для Москвы 2" xfId="2687"/>
    <cellStyle name="_New_Sofi_БКЭ_Исполнение ЕБП2007 (ДЗО)2" xfId="2688"/>
    <cellStyle name="_New_Sofi_БКЭ_ИФ-4.5" xfId="2689"/>
    <cellStyle name="_New_Sofi_БКЭ_Квант_2011" xfId="2690"/>
    <cellStyle name="_New_Sofi_БКЭ_Квант_2011 2" xfId="2691"/>
    <cellStyle name="_New_Sofi_БКЭ_Квант_2011 3" xfId="2692"/>
    <cellStyle name="_New_Sofi_БКЭ_Квант_2011 4" xfId="2693"/>
    <cellStyle name="_New_Sofi_БКЭ_Квант_2011 5" xfId="2694"/>
    <cellStyle name="_New_Sofi_ВоКС.Приложение 4 табл. 5.2 к ИП по ВО" xfId="2695"/>
    <cellStyle name="_New_Sofi_ВоКС.Приложение 4 табл. 5.2 к ИП по ВС" xfId="2696"/>
    <cellStyle name="_New_Sofi_ВоКС_ИП_ ТС_2011_2011_09_01_ отчет" xfId="2697"/>
    <cellStyle name="_New_Sofi_Волжские_2011" xfId="2698"/>
    <cellStyle name="_New_Sofi_Волжские_2011 2" xfId="2699"/>
    <cellStyle name="_New_Sofi_Волжские_2011 3" xfId="2700"/>
    <cellStyle name="_New_Sofi_Волжские_2011 4" xfId="2701"/>
    <cellStyle name="_New_Sofi_Волжские_2011 5" xfId="2702"/>
    <cellStyle name="_New_Sofi_Исполнение ЕБП07 декабрь 2007 ОАО НКС 7" xfId="2703"/>
    <cellStyle name="_New_Sofi_Исполнение ЕБП07 декабрь 2007 ОАО НКС 8" xfId="2704"/>
    <cellStyle name="_New_Sofi_Исполнение ЕБП08 (ДЗО) для Москвы 2" xfId="2705"/>
    <cellStyle name="_New_Sofi_Исполнение ЕБП2007 (ДЗО)2" xfId="2706"/>
    <cellStyle name="_New_Sofi_ИФ-4.5" xfId="2707"/>
    <cellStyle name="_New_Sofi_Квант_2011" xfId="2708"/>
    <cellStyle name="_New_Sofi_Квант_2011 2" xfId="2709"/>
    <cellStyle name="_New_Sofi_Квант_2011 3" xfId="2710"/>
    <cellStyle name="_New_Sofi_Квант_2011 4" xfId="2711"/>
    <cellStyle name="_New_Sofi_Квант_2011 5" xfId="2712"/>
    <cellStyle name="_Nsi" xfId="50"/>
    <cellStyle name="_Nsi 2" xfId="2713"/>
    <cellStyle name="_Nsi 3" xfId="2714"/>
    <cellStyle name="_Nsi 4" xfId="2715"/>
    <cellStyle name="_Nsi 5" xfId="2716"/>
    <cellStyle name="_Nsi 6" xfId="19180"/>
    <cellStyle name="_Nsi_Альбом форм ЕБП11 (ВоКС) вар 18.01.11" xfId="2717"/>
    <cellStyle name="_Nsi_Альбом форм ЕБП11 (ВоКС) вар 18.01.11 2" xfId="2718"/>
    <cellStyle name="_Nsi_Альбом форм ЕБП11 (ВоКС) вар 18.01.11 3" xfId="2719"/>
    <cellStyle name="_Nsi_Альбом форм ЕБП11 (ВоКС) вар 18.01.11 4" xfId="2720"/>
    <cellStyle name="_Nsi_Альбом форм ЕБП11 (ВоКС) вар 18.01.11 5" xfId="2721"/>
    <cellStyle name="_Nsi_Альбом форм ЕБП11 (ДЗО)" xfId="2722"/>
    <cellStyle name="_Nsi_Альбом форм ЕБП11 (ДЗО) 2" xfId="2723"/>
    <cellStyle name="_Nsi_Альбом форм ЕБП11 (ДЗО) 3" xfId="2724"/>
    <cellStyle name="_Nsi_Альбом форм ЕБП11 (ДЗО) 4" xfId="2725"/>
    <cellStyle name="_Nsi_Альбом форм ЕБП11 (ДЗО) 5" xfId="2726"/>
    <cellStyle name="_Nsi_Анализ_ФХД_ДЗО_2007_г форматы (для Москвы)" xfId="2727"/>
    <cellStyle name="_Nsi_ВоКС.Приложение 4 табл. 5.2 к ИП по ВО" xfId="2728"/>
    <cellStyle name="_Nsi_ВоКС.Приложение 4 табл. 5.2 к ИП по ВС" xfId="2729"/>
    <cellStyle name="_Nsi_ВоКС_ИП_ ТС_2011_2011_09_01_ отчет" xfId="2730"/>
    <cellStyle name="_Nsi_Волжские_2011" xfId="2731"/>
    <cellStyle name="_Nsi_Волжские_2011 2" xfId="2732"/>
    <cellStyle name="_Nsi_Волжские_2011 3" xfId="2733"/>
    <cellStyle name="_Nsi_Волжские_2011 4" xfId="2734"/>
    <cellStyle name="_Nsi_Волжские_2011 5" xfId="2735"/>
    <cellStyle name="_Nsi_Исполнение ЕБП07 декабрь 2007 ОАО НКС 7" xfId="2736"/>
    <cellStyle name="_Nsi_Исполнение ЕБП07 декабрь 2007 ОАО НКС 8" xfId="2737"/>
    <cellStyle name="_Nsi_Исполнение ЕБП08 (ДЗО) для Москвы 2" xfId="2738"/>
    <cellStyle name="_Nsi_Исполнение ЕБП2007 (ДЗО)2" xfId="2739"/>
    <cellStyle name="_Nsi_ИФ-4.5" xfId="2740"/>
    <cellStyle name="_Nsi_Квант_2011" xfId="2741"/>
    <cellStyle name="_Nsi_Квант_2011 2" xfId="2742"/>
    <cellStyle name="_Nsi_Квант_2011 3" xfId="2743"/>
    <cellStyle name="_Nsi_Квант_2011 4" xfId="2744"/>
    <cellStyle name="_Nsi_Квант_2011 5" xfId="2745"/>
    <cellStyle name="_pack_12mes_2006" xfId="2746"/>
    <cellStyle name="_RP-2000" xfId="2747"/>
    <cellStyle name="_Sheet3" xfId="2748"/>
    <cellStyle name="_Status_ИФ1-4_2008" xfId="2749"/>
    <cellStyle name="_SZNP - Eqiuty Roll" xfId="2750"/>
    <cellStyle name="_SZNP - rasshifrovki-002000-333" xfId="2751"/>
    <cellStyle name="_SZNP - TRS-092000" xfId="2752"/>
    <cellStyle name="_TGK-1" xfId="2753"/>
    <cellStyle name="_TGK-невский" xfId="2754"/>
    <cellStyle name="_АГ" xfId="51"/>
    <cellStyle name="_АГ 10" xfId="2755"/>
    <cellStyle name="_АГ 2" xfId="2756"/>
    <cellStyle name="_АГ 2 2" xfId="2757"/>
    <cellStyle name="_АГ 2_Графики к СИП ВКС 2012 " xfId="2758"/>
    <cellStyle name="_АГ 2_Графики к СИП ВКС КОТ-Е, УУТЭ, ОДПУ, ВОТЭК" xfId="2759"/>
    <cellStyle name="_АГ 2_Графики к СИП ВКС электрика" xfId="2760"/>
    <cellStyle name="_АГ 2_Графики к СИП сети Владимир 2012 " xfId="2761"/>
    <cellStyle name="_АГ 2_Графики к СИП сети Ю.П.2012 " xfId="2762"/>
    <cellStyle name="_АГ 2_ИПРГ 2012 для М.В." xfId="2763"/>
    <cellStyle name="_АГ 2_ИПРГ 2012 для РКС" xfId="2764"/>
    <cellStyle name="_АГ 2_СИП ВКС 2012 скорр.+долги" xfId="2765"/>
    <cellStyle name="_АГ 2_СИП ОАО ВКС 2012 от 03.02.2012" xfId="2766"/>
    <cellStyle name="_АГ 3" xfId="2767"/>
    <cellStyle name="_АГ 3 2" xfId="2768"/>
    <cellStyle name="_АГ 4" xfId="2769"/>
    <cellStyle name="_АГ 4 2" xfId="2770"/>
    <cellStyle name="_АГ 5" xfId="2771"/>
    <cellStyle name="_АГ 5 2" xfId="2772"/>
    <cellStyle name="_АГ 6" xfId="2773"/>
    <cellStyle name="_АГ 6 2" xfId="2774"/>
    <cellStyle name="_АГ 7" xfId="2775"/>
    <cellStyle name="_АГ 7 2" xfId="2776"/>
    <cellStyle name="_АГ 8" xfId="2777"/>
    <cellStyle name="_АГ 8 2" xfId="2778"/>
    <cellStyle name="_АГ 9" xfId="2779"/>
    <cellStyle name="_АГ 9 2" xfId="2780"/>
    <cellStyle name="_АГ_1.1.2" xfId="2781"/>
    <cellStyle name="_АГ_1.1.2_3.2.1." xfId="2782"/>
    <cellStyle name="_АГ_1.1.2_3.2.10." xfId="2783"/>
    <cellStyle name="_АГ_1.1.2_3.2.11." xfId="2784"/>
    <cellStyle name="_АГ_1.1.2_3.2.13." xfId="2785"/>
    <cellStyle name="_АГ_1.1.2_3.2.14." xfId="2786"/>
    <cellStyle name="_АГ_1.1.2_3.2.15." xfId="2787"/>
    <cellStyle name="_АГ_1.1.2_3.2.17." xfId="2788"/>
    <cellStyle name="_АГ_1.1.2_3.2.2." xfId="2789"/>
    <cellStyle name="_АГ_1.1.2_3.2.3." xfId="2790"/>
    <cellStyle name="_АГ_1.1.2_3.2.5." xfId="2791"/>
    <cellStyle name="_АГ_1.1.2_3.2.6." xfId="2792"/>
    <cellStyle name="_АГ_1.1.2_3.2.7." xfId="2793"/>
    <cellStyle name="_АГ_1.1.2_3.2.9." xfId="2794"/>
    <cellStyle name="_АГ_2.1.1." xfId="2795"/>
    <cellStyle name="_АГ_2.1.1._3.2.1." xfId="2796"/>
    <cellStyle name="_АГ_2.1.1._3.2.10." xfId="2797"/>
    <cellStyle name="_АГ_2.1.1._3.2.11." xfId="2798"/>
    <cellStyle name="_АГ_2.1.1._3.2.13." xfId="2799"/>
    <cellStyle name="_АГ_2.1.1._3.2.14." xfId="2800"/>
    <cellStyle name="_АГ_2.1.1._3.2.15." xfId="2801"/>
    <cellStyle name="_АГ_2.1.1._3.2.17." xfId="2802"/>
    <cellStyle name="_АГ_2.1.1._3.2.2." xfId="2803"/>
    <cellStyle name="_АГ_2.1.1._3.2.3." xfId="2804"/>
    <cellStyle name="_АГ_2.1.1._3.2.5." xfId="2805"/>
    <cellStyle name="_АГ_2.1.1._3.2.6." xfId="2806"/>
    <cellStyle name="_АГ_2.1.1._3.2.7." xfId="2807"/>
    <cellStyle name="_АГ_2.1.1._3.2.9." xfId="2808"/>
    <cellStyle name="_АГ_2.1.2." xfId="2809"/>
    <cellStyle name="_АГ_2.1.2._3.2.1." xfId="2810"/>
    <cellStyle name="_АГ_2.1.2._3.2.10." xfId="2811"/>
    <cellStyle name="_АГ_2.1.2._3.2.11." xfId="2812"/>
    <cellStyle name="_АГ_2.1.2._3.2.13." xfId="2813"/>
    <cellStyle name="_АГ_2.1.2._3.2.14." xfId="2814"/>
    <cellStyle name="_АГ_2.1.2._3.2.15." xfId="2815"/>
    <cellStyle name="_АГ_2.1.2._3.2.17." xfId="2816"/>
    <cellStyle name="_АГ_2.1.2._3.2.2." xfId="2817"/>
    <cellStyle name="_АГ_2.1.2._3.2.3." xfId="2818"/>
    <cellStyle name="_АГ_2.1.2._3.2.5." xfId="2819"/>
    <cellStyle name="_АГ_2.1.2._3.2.6." xfId="2820"/>
    <cellStyle name="_АГ_2.1.2._3.2.7." xfId="2821"/>
    <cellStyle name="_АГ_2.1.2._3.2.9." xfId="2822"/>
    <cellStyle name="_АГ_2.1.6." xfId="2823"/>
    <cellStyle name="_АГ_2.1.6._3.2.1." xfId="2824"/>
    <cellStyle name="_АГ_2.1.6._3.2.10." xfId="2825"/>
    <cellStyle name="_АГ_2.1.6._3.2.11." xfId="2826"/>
    <cellStyle name="_АГ_2.1.6._3.2.13." xfId="2827"/>
    <cellStyle name="_АГ_2.1.6._3.2.14." xfId="2828"/>
    <cellStyle name="_АГ_2.1.6._3.2.15." xfId="2829"/>
    <cellStyle name="_АГ_2.1.6._3.2.17." xfId="2830"/>
    <cellStyle name="_АГ_2.1.6._3.2.2." xfId="2831"/>
    <cellStyle name="_АГ_2.1.6._3.2.3." xfId="2832"/>
    <cellStyle name="_АГ_2.1.6._3.2.5." xfId="2833"/>
    <cellStyle name="_АГ_2.1.6._3.2.6." xfId="2834"/>
    <cellStyle name="_АГ_2.1.6._3.2.7." xfId="2835"/>
    <cellStyle name="_АГ_2.1.6._3.2.9." xfId="2836"/>
    <cellStyle name="_АГ_2.1.7." xfId="2837"/>
    <cellStyle name="_АГ_2.1.7._3.2.1." xfId="2838"/>
    <cellStyle name="_АГ_2.1.7._3.2.10." xfId="2839"/>
    <cellStyle name="_АГ_2.1.7._3.2.11." xfId="2840"/>
    <cellStyle name="_АГ_2.1.7._3.2.13." xfId="2841"/>
    <cellStyle name="_АГ_2.1.7._3.2.14." xfId="2842"/>
    <cellStyle name="_АГ_2.1.7._3.2.15." xfId="2843"/>
    <cellStyle name="_АГ_2.1.7._3.2.17." xfId="2844"/>
    <cellStyle name="_АГ_2.1.7._3.2.2." xfId="2845"/>
    <cellStyle name="_АГ_2.1.7._3.2.3." xfId="2846"/>
    <cellStyle name="_АГ_2.1.7._3.2.5." xfId="2847"/>
    <cellStyle name="_АГ_2.1.7._3.2.6." xfId="2848"/>
    <cellStyle name="_АГ_2.1.7._3.2.7." xfId="2849"/>
    <cellStyle name="_АГ_2.1.7._3.2.9." xfId="2850"/>
    <cellStyle name="_АГ_2.1.8." xfId="2851"/>
    <cellStyle name="_АГ_2.1.8._3.2.1." xfId="2852"/>
    <cellStyle name="_АГ_2.1.8._3.2.10." xfId="2853"/>
    <cellStyle name="_АГ_2.1.8._3.2.11." xfId="2854"/>
    <cellStyle name="_АГ_2.1.8._3.2.13." xfId="2855"/>
    <cellStyle name="_АГ_2.1.8._3.2.14." xfId="2856"/>
    <cellStyle name="_АГ_2.1.8._3.2.15." xfId="2857"/>
    <cellStyle name="_АГ_2.1.8._3.2.17." xfId="2858"/>
    <cellStyle name="_АГ_2.1.8._3.2.2." xfId="2859"/>
    <cellStyle name="_АГ_2.1.8._3.2.3." xfId="2860"/>
    <cellStyle name="_АГ_2.1.8._3.2.5." xfId="2861"/>
    <cellStyle name="_АГ_2.1.8._3.2.6." xfId="2862"/>
    <cellStyle name="_АГ_2.1.8._3.2.7." xfId="2863"/>
    <cellStyle name="_АГ_2.1.8._3.2.9." xfId="2864"/>
    <cellStyle name="_АГ_2.1.9." xfId="2865"/>
    <cellStyle name="_АГ_2.1.9._3.2.1." xfId="2866"/>
    <cellStyle name="_АГ_2.1.9._3.2.10." xfId="2867"/>
    <cellStyle name="_АГ_2.1.9._3.2.11." xfId="2868"/>
    <cellStyle name="_АГ_2.1.9._3.2.13." xfId="2869"/>
    <cellStyle name="_АГ_2.1.9._3.2.14." xfId="2870"/>
    <cellStyle name="_АГ_2.1.9._3.2.15." xfId="2871"/>
    <cellStyle name="_АГ_2.1.9._3.2.17." xfId="2872"/>
    <cellStyle name="_АГ_2.1.9._3.2.2." xfId="2873"/>
    <cellStyle name="_АГ_2.1.9._3.2.3." xfId="2874"/>
    <cellStyle name="_АГ_2.1.9._3.2.5." xfId="2875"/>
    <cellStyle name="_АГ_2.1.9._3.2.6." xfId="2876"/>
    <cellStyle name="_АГ_2.1.9._3.2.7." xfId="2877"/>
    <cellStyle name="_АГ_2.1.9._3.2.9." xfId="2878"/>
    <cellStyle name="_АГ_2.2.1." xfId="2879"/>
    <cellStyle name="_АГ_2008 Кашиной" xfId="2880"/>
    <cellStyle name="_АГ_2008 Кашиной 2" xfId="2881"/>
    <cellStyle name="_АГ_2008 Кашиной_БФ_П2011В_201112 с ПЗ декабрь, год" xfId="2882"/>
    <cellStyle name="_АГ_4.5.,4.6" xfId="2883"/>
    <cellStyle name="_АГ_INC_BS" xfId="2884"/>
    <cellStyle name="_АГ_INC_BS 2" xfId="2885"/>
    <cellStyle name="_АГ_Алтай_2011" xfId="2886"/>
    <cellStyle name="_АГ_Алтай_2011 2" xfId="2887"/>
    <cellStyle name="_АГ_Алтай_2011 3" xfId="2888"/>
    <cellStyle name="_АГ_Алтай_2011 4" xfId="2889"/>
    <cellStyle name="_АГ_Алтай_2011 5" xfId="2890"/>
    <cellStyle name="_АГ_Алтай_2011_Прогноз ДЗО на 2011 г (с уч 1 полугодие)" xfId="2891"/>
    <cellStyle name="_АГ_Алтай_2011_Прогноз ДЗО на 2011 г (с уч 1 полугодие) 2" xfId="2892"/>
    <cellStyle name="_АГ_Алтай_2011_Прогноз ДЗО на 2011 г (с уч 1 полугодие) 3" xfId="2893"/>
    <cellStyle name="_АГ_Алтай_2011_Прогноз ДЗО на 2011 г (с уч 1 полугодие) 4" xfId="2894"/>
    <cellStyle name="_АГ_Алтай_2011_Прогноз ДЗО на 2011 г (с уч 1 полугодие) 5" xfId="2895"/>
    <cellStyle name="_АГ_Альбом форм  ЕБП11 (консолидированно)" xfId="2896"/>
    <cellStyle name="_АГ_Альбом форм  ЕБП11 (консолидированно) 2" xfId="2897"/>
    <cellStyle name="_АГ_Альбом форм  ЕБП11 (консолидированно) 3" xfId="2898"/>
    <cellStyle name="_АГ_Альбом форм  ЕБП11 (консолидированно) 4" xfId="2899"/>
    <cellStyle name="_АГ_Альбом форм  ЕБП11 (консолидированно) 5" xfId="2900"/>
    <cellStyle name="_АГ_Альбом форм ЕБП10 (ДЗО)" xfId="2901"/>
    <cellStyle name="_АГ_Альбом форм ЕБП11 (ДЗО)" xfId="2902"/>
    <cellStyle name="_АГ_Альбом форм ЕБП11 (ДЗО) 2" xfId="2903"/>
    <cellStyle name="_АГ_Альбом форм ЕБП11 (ДЗО) 3" xfId="2904"/>
    <cellStyle name="_АГ_Альбом форм ЕБП11 (ДЗО) 4" xfId="2905"/>
    <cellStyle name="_АГ_Альбом форм ЕБП11 (ДЗО) 5" xfId="2906"/>
    <cellStyle name="_АГ_Альбом форм ЕБП11 (ДЗО)_Квант_2011" xfId="2907"/>
    <cellStyle name="_АГ_Альбом форм ЕБП11 (ДЗО)_Квант_2011 2" xfId="2908"/>
    <cellStyle name="_АГ_Альбом форм ЕБП11 (ДЗО)_Квант_2011 3" xfId="2909"/>
    <cellStyle name="_АГ_Альбом форм ЕБП11 (ДЗО)_Квант_2011 4" xfId="2910"/>
    <cellStyle name="_АГ_Альбом форм ЕБП11 (ДЗО)_Квант_2011 5" xfId="2911"/>
    <cellStyle name="_АГ_АмКС_ПП2008В_20081217" xfId="2912"/>
    <cellStyle name="_АГ_АмКС_ПП2008В_20081217_БФ_П2011В_201112 с ПЗ декабрь, год" xfId="2913"/>
    <cellStyle name="_АГ_Амур_2011" xfId="2914"/>
    <cellStyle name="_АГ_Амур_2011 2" xfId="2915"/>
    <cellStyle name="_АГ_Амур_2011 3" xfId="2916"/>
    <cellStyle name="_АГ_Амур_2011 4" xfId="2917"/>
    <cellStyle name="_АГ_Амур_2011 5" xfId="2918"/>
    <cellStyle name="_АГ_Амур_2011_Прогноз ДЗО на 2011 г (с уч 1 полугодие)" xfId="2919"/>
    <cellStyle name="_АГ_Амур_2011_Прогноз ДЗО на 2011 г (с уч 1 полугодие) 2" xfId="2920"/>
    <cellStyle name="_АГ_Амур_2011_Прогноз ДЗО на 2011 г (с уч 1 полугодие) 3" xfId="2921"/>
    <cellStyle name="_АГ_Амур_2011_Прогноз ДЗО на 2011 г (с уч 1 полугодие) 4" xfId="2922"/>
    <cellStyle name="_АГ_Амур_2011_Прогноз ДЗО на 2011 г (с уч 1 полугодие) 5" xfId="2923"/>
    <cellStyle name="_АГ_Анализ ФХД Контур Карелии за Январь 2009 года" xfId="2924"/>
    <cellStyle name="_АГ_Анализ ФХД Контур Карелии за Январь 2009 года_Отчет БДР Энергокомфорт за 2009 год" xfId="2925"/>
    <cellStyle name="_АГ_Анализ_ФХД_ДЗО_2007_г форматы (для Москвы)" xfId="2926"/>
    <cellStyle name="_АГ_Арендная плата ПВ-4 2010г (2)" xfId="2927"/>
    <cellStyle name="_АГ_АХР за 1 кв. 2009" xfId="2928"/>
    <cellStyle name="_АГ_АХР за 1 кв. 2009_Отчет БДР Энергокомфорт за 2009 год" xfId="2929"/>
    <cellStyle name="_АГ_Баланс 2008г (вода) 07.02.08" xfId="2930"/>
    <cellStyle name="_АГ_Баланс 2008г (вода) 07.02.08 2" xfId="2931"/>
    <cellStyle name="_АГ_Баланс 2009 гЭЭ- пот. 21,9%  27.10.08" xfId="2932"/>
    <cellStyle name="_АГ_Баланс 2009 гЭЭ- пот. 21,9%  27.10.08 2" xfId="2933"/>
    <cellStyle name="_АГ_Баланс тепло 2008 ПСП (изоляция)" xfId="2934"/>
    <cellStyle name="_АГ_Баланс тепло 2008 ПСП (изоляция) 2" xfId="2935"/>
    <cellStyle name="_АГ_Баланс_ ЭЛЕКТРИКА_ 2010_Петрозаводские КС_240909 (псп)" xfId="2936"/>
    <cellStyle name="_АГ_Балансы  ПФ на 2008 год (окончательные)" xfId="2937"/>
    <cellStyle name="_АГ_Балансы  ПФ на 2008 год (окончательные) 2" xfId="2938"/>
    <cellStyle name="_АГ_Балансы  ПФ на 2008 год (окончательные) 2 2" xfId="2939"/>
    <cellStyle name="_АГ_Балансы  ПФ на 2008 год (окончательные) 3" xfId="2940"/>
    <cellStyle name="_АГ_БДР БДДС Контур Карелии на 2009 год.х" xfId="2941"/>
    <cellStyle name="_АГ_БДР БДДС Контур Карелии на 2009 год.х 2" xfId="2942"/>
    <cellStyle name="_АГ_БДР БДДС Контур Карелии на 2009 год.х 3" xfId="2943"/>
    <cellStyle name="_АГ_БДР БДДС Контур Карелии на 2009 год.х 4" xfId="2944"/>
    <cellStyle name="_АГ_БДР БДДС Контур Карелии на 2009 год.х 5" xfId="2945"/>
    <cellStyle name="_АГ_БФ ДЗО_ПФ-9 2008 год( П-9.5, 9.6) элктроэнергия" xfId="2946"/>
    <cellStyle name="_АГ_БФ ДЗО_ПФ-9 2008 год( П-9.5, 9.6) элктроэнергия 2" xfId="2947"/>
    <cellStyle name="_АГ_БФ НП_ПП_ВОДА_2008_20071031" xfId="52"/>
    <cellStyle name="_АГ_БФ НП_ПП_ВОДА_2008_20071031_БФ_П2011В_201112 с ПЗ декабрь, год" xfId="2948"/>
    <cellStyle name="_АГ_БФ Н-П_ПФ-9.3" xfId="2949"/>
    <cellStyle name="_АГ_БФ Н-П_ПФ-9.3 2" xfId="2950"/>
    <cellStyle name="_АГ_БФ Н-П_ПФ-9.3 коррект.ПВ" xfId="2951"/>
    <cellStyle name="_АГ_БФ Н-П_ПФ-9.3 коррект.ПВ 2" xfId="2952"/>
    <cellStyle name="_АГ_БФНП_П_ВОДА_2008_20071126 (version 1)" xfId="53"/>
    <cellStyle name="_АГ_БФНП_П_ВОДА_2008_20071126 (version 1)_БФ_П2011В_201112 с ПЗ декабрь, год" xfId="2953"/>
    <cellStyle name="_АГ_Бюджет закупок ОС lдо 20 тыс." xfId="54"/>
    <cellStyle name="_АГ_Бюджет закупок ОС-от 06 04 09" xfId="2954"/>
    <cellStyle name="_АГ_ВоКС_ИП_ ТС_2011_2011_09_01_ отчет" xfId="2955"/>
    <cellStyle name="_АГ_ДЗО_П-0.8_ГГГГММДД" xfId="2956"/>
    <cellStyle name="_АГ_ДЗО_П-0.8_ГГГГММДД_СВОД (1)" xfId="2957"/>
    <cellStyle name="_АГ_ДЗО_П2008В_ГГГГММДД" xfId="2958"/>
    <cellStyle name="_АГ_ДЗО_П2009В_ГГГГММДД" xfId="55"/>
    <cellStyle name="_АГ_ДЗО_П2009В_ГГГГММДД_ПВ 0.6 2011 БФ" xfId="2959"/>
    <cellStyle name="_АГ_ДЗО_П2009В_ГГГГММДД_ПВ 0.6 2011 БФ_БФ_П2011В_201112 с ПЗ декабрь, год" xfId="2960"/>
    <cellStyle name="_АГ_ДЗО_П-9.1_ГГГГММДД" xfId="2961"/>
    <cellStyle name="_АГ_ДЗО_П-9.1_ГГГГММДД_СВОД (1)" xfId="2962"/>
    <cellStyle name="_АГ_ДЗО_ПП2007_ГГГГММДД" xfId="56"/>
    <cellStyle name="_АГ_ДЗО_ПП2007_ГГГГММДД 2" xfId="2963"/>
    <cellStyle name="_АГ_ДЗО_ПП2007_ГГГГММДД 3" xfId="2964"/>
    <cellStyle name="_АГ_ДЗО_ПП2007_ГГГГММДД 4" xfId="2965"/>
    <cellStyle name="_АГ_ДЗО_ПП2007_ГГГГММДД 5" xfId="2966"/>
    <cellStyle name="_АГ_ДЗО_ПП2007_ГГГГММДД_БФ_П2011В_201112 с ПЗ декабрь, год" xfId="2967"/>
    <cellStyle name="_АГ_ДЗО_ПП2007_ГГГГММДД_ПВ-1.2!" xfId="2968"/>
    <cellStyle name="_АГ_ДЗО_ПП2007_ГГГГММДД_Приложение к ЕБП07 (консолидация2)" xfId="2969"/>
    <cellStyle name="_АГ_ДЗО_ПП2007_ГГГГММДД_Приложение к ЕБП07 (консолидация2) 2" xfId="2970"/>
    <cellStyle name="_АГ_ДЗО_ПП2007_ГГГГММДД_Приложение к ЕБП07 (консолидация2) 3" xfId="2971"/>
    <cellStyle name="_АГ_ДЗО_ПП2007_ГГГГММДД_Приложение к ЕБП07 (консолидация2) 4" xfId="2972"/>
    <cellStyle name="_АГ_ДЗО_ПП2007_ГГГГММДД_Приложение к ЕБП07 (консолидация2) 5" xfId="2973"/>
    <cellStyle name="_АГ_ДЗО_ПП2008В_ГГГГММДД" xfId="2974"/>
    <cellStyle name="_АГ_ДЗО_ПП2008Т_ГГГГММДД" xfId="2975"/>
    <cellStyle name="_АГ_ДЗО_ПП2008Т_ГГГГММДД 2" xfId="2976"/>
    <cellStyle name="_АГ_ДЗО_ПФ-9" xfId="2977"/>
    <cellStyle name="_АГ_ДЗО_ПФ-9_3.2.1." xfId="2978"/>
    <cellStyle name="_АГ_ДЗО_ПФ-9_3.2.10." xfId="2979"/>
    <cellStyle name="_АГ_ДЗО_ПФ-9_3.2.11." xfId="2980"/>
    <cellStyle name="_АГ_ДЗО_ПФ-9_3.2.13." xfId="2981"/>
    <cellStyle name="_АГ_ДЗО_ПФ-9_3.2.14." xfId="2982"/>
    <cellStyle name="_АГ_ДЗО_ПФ-9_3.2.15." xfId="2983"/>
    <cellStyle name="_АГ_ДЗО_ПФ-9_3.2.17." xfId="2984"/>
    <cellStyle name="_АГ_ДЗО_ПФ-9_3.2.2." xfId="2985"/>
    <cellStyle name="_АГ_ДЗО_ПФ-9_3.2.3." xfId="2986"/>
    <cellStyle name="_АГ_ДЗО_ПФ-9_3.2.5." xfId="2987"/>
    <cellStyle name="_АГ_ДЗО_ПФ-9_3.2.6." xfId="2988"/>
    <cellStyle name="_АГ_ДЗО_ПФ-9_3.2.7." xfId="2989"/>
    <cellStyle name="_АГ_ДЗО_ПФ-9_3.2.9." xfId="2990"/>
    <cellStyle name="_АГ_ДУП-08 ООО Энергокомфорт" xfId="2991"/>
    <cellStyle name="_АГ_ЕБП 2011 (ТТСК) 14.01.2011" xfId="2992"/>
    <cellStyle name="_АГ_ЕБП 2011 (ТТСК) 14.01.2011 2" xfId="2993"/>
    <cellStyle name="_АГ_ЕБП 2011 (ТТСК) 14.01.2011 3" xfId="2994"/>
    <cellStyle name="_АГ_ЕБП 2011 (ТТСК) 14.01.2011 4" xfId="2995"/>
    <cellStyle name="_АГ_ЕБП 2011 (ТТСК) 14.01.2011 5" xfId="2996"/>
    <cellStyle name="_АГ_ЕБП 2011 (ТТСК) 14.01.2011_Прогноз ДЗО на 2011 г (с уч 1 полугодие)" xfId="2997"/>
    <cellStyle name="_АГ_ЕБП 2011 (ТТСК) 14.01.2011_Прогноз ДЗО на 2011 г (с уч 1 полугодие) 2" xfId="2998"/>
    <cellStyle name="_АГ_ЕБП 2011 (ТТСК) 14.01.2011_Прогноз ДЗО на 2011 г (с уч 1 полугодие) 3" xfId="2999"/>
    <cellStyle name="_АГ_ЕБП 2011 (ТТСК) 14.01.2011_Прогноз ДЗО на 2011 г (с уч 1 полугодие) 4" xfId="3000"/>
    <cellStyle name="_АГ_ЕБП 2011 (ТТСК) 14.01.2011_Прогноз ДЗО на 2011 г (с уч 1 полугодие) 5" xfId="3001"/>
    <cellStyle name="_АГ_Инвестиции ВОЭК р.с 7701" xfId="3002"/>
    <cellStyle name="_АГ_Инвестиции ВОЭК р.с 7701_ИП ВОЭК  04 12 09 (1)" xfId="3003"/>
    <cellStyle name="_АГ_Инвестиции ВОЭК р.с 7701_ИП ВОЭК  11 12 09" xfId="3004"/>
    <cellStyle name="_АГ_Инвестиции ВОЭК р.с 7701_ИП ВОЭК  18 12 09" xfId="3005"/>
    <cellStyle name="_АГ_Инвестиции ВОЭК р.с 7701_ИП ВОЭК  25 12 09" xfId="3006"/>
    <cellStyle name="_АГ_Инвестиции ВОЭК р.с 7701_ИП ВОЭК  31 12 09" xfId="3007"/>
    <cellStyle name="_АГ_Инвестиционная программа 2008-2012" xfId="3008"/>
    <cellStyle name="_АГ_ИП  ПЛАН 2011-2015 (1кв - ежемес)" xfId="3009"/>
    <cellStyle name="_АГ_ИП ВОЭК 4 3 июль к отправке" xfId="3010"/>
    <cellStyle name="_АГ_Исполнение ЕБП07 декабрь 2007 ОАО НКС 7" xfId="3011"/>
    <cellStyle name="_АГ_Исполнение ЕБП07 декабрь 2007 ОАО НКС 8" xfId="3012"/>
    <cellStyle name="_АГ_Исполнение ЕБП08 (ДЗО) для Москвы 2" xfId="3013"/>
    <cellStyle name="_АГ_Исполнение ЕБП08 (ДЗО) для Москвы 2_Бюджет Заимствования Факт 1,2 кв.2011REN" xfId="3014"/>
    <cellStyle name="_АГ_Исполнение ЕБП08 (КТВ) за 8 мес 2008" xfId="3015"/>
    <cellStyle name="_АГ_Исполнение ЕБП08 (КТВ) за 8 мес 2008 2" xfId="3016"/>
    <cellStyle name="_АГ_Исполнение ЕБП08 (КТВ) за 8 мес 2008 3" xfId="3017"/>
    <cellStyle name="_АГ_Исполнение ЕБП08 (КТВ) за 8 мес 2008 4" xfId="3018"/>
    <cellStyle name="_АГ_Исполнение ЕБП08 (КТВ) за 8 мес 2008 5" xfId="3019"/>
    <cellStyle name="_АГ_Исполнение ЕБП08 (КТВ) за 8 мес 2008_Прогноз ДЗО на 2011 г (с уч 1 полугодие)" xfId="3020"/>
    <cellStyle name="_АГ_Исполнение ЕБП08 (КТВ) за 8 мес 2008_Прогноз ДЗО на 2011 г (с уч 1 полугодие) 2" xfId="3021"/>
    <cellStyle name="_АГ_Исполнение ЕБП08 (КТВ) за 8 мес 2008_Прогноз ДЗО на 2011 г (с уч 1 полугодие) 3" xfId="3022"/>
    <cellStyle name="_АГ_Исполнение ЕБП08 (КТВ) за 8 мес 2008_Прогноз ДЗО на 2011 г (с уч 1 полугодие) 4" xfId="3023"/>
    <cellStyle name="_АГ_Исполнение ЕБП08 (КТВ) за 8 мес 2008_Прогноз ДЗО на 2011 г (с уч 1 полугодие) 5" xfId="3024"/>
    <cellStyle name="_АГ_Исполнение ЕБП08 (ПКС + Э)" xfId="3025"/>
    <cellStyle name="_АГ_Исполнение ЕБП08 (ПКС + Э) 2" xfId="3026"/>
    <cellStyle name="_АГ_Исполнение ЕБП08 (ПКС + Э) 3" xfId="3027"/>
    <cellStyle name="_АГ_Исполнение ЕБП08 (ПКС + Э) 4" xfId="3028"/>
    <cellStyle name="_АГ_Исполнение ЕБП08 (ПКС + Э) 5" xfId="3029"/>
    <cellStyle name="_АГ_Исполнение ЕБП08 (ПКС + Э)_Приложение к ЕБП07 (консолидация2)" xfId="3030"/>
    <cellStyle name="_АГ_Исполнение ЕБП08 (ПКС + Э)_Приложение к ЕБП07 (консолидация2) 2" xfId="3031"/>
    <cellStyle name="_АГ_Исполнение ЕБП08 (ПКС + Э)_Приложение к ЕБП07 (консолидация2) 3" xfId="3032"/>
    <cellStyle name="_АГ_Исполнение ЕБП08 (ПКС + Э)_Приложение к ЕБП07 (консолидация2) 4" xfId="3033"/>
    <cellStyle name="_АГ_Исполнение ЕБП08 (ПКС + Э)_Приложение к ЕБП07 (консолидация2) 5" xfId="3034"/>
    <cellStyle name="_АГ_Исполнение ЕБП08 (ПКС+Э+СККС)" xfId="3035"/>
    <cellStyle name="_АГ_Исполнение ЕБП08 (ПКС+Э+СККС)_Бюджет Заимствования Факт 1,2 кв.2011REN" xfId="3036"/>
    <cellStyle name="_АГ_Исполнение ЕБП2007 (ДЗО)2" xfId="3037"/>
    <cellStyle name="_АГ_ИФ-4.5" xfId="3038"/>
    <cellStyle name="_АГ_ИФ-4.5_1" xfId="3039"/>
    <cellStyle name="_АГ_Кап. и тек. рем  тариф" xfId="3040"/>
    <cellStyle name="_АГ_Квант_2011" xfId="3041"/>
    <cellStyle name="_АГ_Квант_2011 2" xfId="3042"/>
    <cellStyle name="_АГ_Квант_2011 3" xfId="3043"/>
    <cellStyle name="_АГ_Квант_2011 4" xfId="3044"/>
    <cellStyle name="_АГ_Квант_2011 5" xfId="3045"/>
    <cellStyle name="_АГ_ККС УПХ 2010 г" xfId="3046"/>
    <cellStyle name="_АГ_ККС_ ПВ_2009_план-факт_20081001" xfId="3047"/>
    <cellStyle name="_АГ_Книга1" xfId="3048"/>
    <cellStyle name="_АГ_Книга2" xfId="3049"/>
    <cellStyle name="_АГ_Книга2 2" xfId="3050"/>
    <cellStyle name="_АГ_Книга2 3" xfId="3051"/>
    <cellStyle name="_АГ_Книга2 4" xfId="3052"/>
    <cellStyle name="_АГ_Книга2 5" xfId="3053"/>
    <cellStyle name="_АГ_Книга2_Прогноз ДЗО на 2011 г (с уч 1 полугодие)" xfId="3054"/>
    <cellStyle name="_АГ_Книга2_Прогноз ДЗО на 2011 г (с уч 1 полугодие) 2" xfId="3055"/>
    <cellStyle name="_АГ_Книга2_Прогноз ДЗО на 2011 г (с уч 1 полугодие) 3" xfId="3056"/>
    <cellStyle name="_АГ_Книга2_Прогноз ДЗО на 2011 г (с уч 1 полугодие) 4" xfId="3057"/>
    <cellStyle name="_АГ_Книга2_Прогноз ДЗО на 2011 г (с уч 1 полугодие) 5" xfId="3058"/>
    <cellStyle name="_АГ_Компенсация потерь УБ на 2009 г" xfId="19181"/>
    <cellStyle name="_АГ_Копия ПВ-0,5с поправками со справочником на 2011 год  (20100801) корр1." xfId="3059"/>
    <cellStyle name="_АГ_Копия ПВ-0,5с поправками со справочником на 2011 год  (20100801) корр1._БФ_П2011В_201112 с ПЗ декабрь, год" xfId="3060"/>
    <cellStyle name="_АГ_КФ оборудование" xfId="3061"/>
    <cellStyle name="_АГ_КФ оборудование 2" xfId="3062"/>
    <cellStyle name="_АГ_Лист1" xfId="3063"/>
    <cellStyle name="_АГ_Лоухи  Бизнес-план (20.12.08))" xfId="3064"/>
    <cellStyle name="_АГ_новая плановая (ПТ-8.1.1)" xfId="3065"/>
    <cellStyle name="_АГ_новая плановая (ПТ-8.1.1) 2" xfId="3066"/>
    <cellStyle name="_АГ_новая плановая (ПТ-8.1.1) 3" xfId="3067"/>
    <cellStyle name="_АГ_новая плановая (ПТ-8.1.1) 4" xfId="3068"/>
    <cellStyle name="_АГ_новая плановая (ПТ-8.1.1) 5" xfId="3069"/>
    <cellStyle name="_АГ_новая плановая (ПТ-8.1.1)_Прогноз ДЗО на 2011 г (с уч 1 полугодие)" xfId="3070"/>
    <cellStyle name="_АГ_новая плановая (ПТ-8.1.1)_Прогноз ДЗО на 2011 г (с уч 1 полугодие) 2" xfId="3071"/>
    <cellStyle name="_АГ_новая плановая (ПТ-8.1.1)_Прогноз ДЗО на 2011 г (с уч 1 полугодие) 3" xfId="3072"/>
    <cellStyle name="_АГ_новая плановая (ПТ-8.1.1)_Прогноз ДЗО на 2011 г (с уч 1 полугодие) 4" xfId="3073"/>
    <cellStyle name="_АГ_новая плановая (ПТ-8.1.1)_Прогноз ДЗО на 2011 г (с уч 1 полугодие) 5" xfId="3074"/>
    <cellStyle name="_АГ_Новая форма 1.4." xfId="3075"/>
    <cellStyle name="_АГ_Новая форма 1.4._ВОЭК от 16.01.09" xfId="3076"/>
    <cellStyle name="_АГ_Новая форма 1.4._Краткосрочная ИП ОАО ВОЭК с сублизингом с правкой" xfId="3077"/>
    <cellStyle name="_АГ_Новая форма 1.4._Краткосрочная ИП ОАО ВОЭК с сублизингом с правкой_14,01" xfId="3078"/>
    <cellStyle name="_АГ_новая экспл. тепло (ПТ-1.1, Пт-1.2 и 1.3)" xfId="3079"/>
    <cellStyle name="_АГ_новая экспл. тепло (ПТ-1.1, Пт-1.2 и 1.3) 2" xfId="3080"/>
    <cellStyle name="_АГ_новая экспл. тепло (ПТ-1.1, Пт-1.2 и 1.3) 3" xfId="3081"/>
    <cellStyle name="_АГ_новая экспл. тепло (ПТ-1.1, Пт-1.2 и 1.3) 4" xfId="3082"/>
    <cellStyle name="_АГ_новая экспл. тепло (ПТ-1.1, Пт-1.2 и 1.3) 5" xfId="3083"/>
    <cellStyle name="_АГ_новая экспл. тепло (ПТ-1.1, Пт-1.2 и 1.3)_Прогноз ДЗО на 2011 г (с уч 1 полугодие)" xfId="3084"/>
    <cellStyle name="_АГ_новая экспл. тепло (ПТ-1.1, Пт-1.2 и 1.3)_Прогноз ДЗО на 2011 г (с уч 1 полугодие) 2" xfId="3085"/>
    <cellStyle name="_АГ_новая экспл. тепло (ПТ-1.1, Пт-1.2 и 1.3)_Прогноз ДЗО на 2011 г (с уч 1 полугодие) 3" xfId="3086"/>
    <cellStyle name="_АГ_новая экспл. тепло (ПТ-1.1, Пт-1.2 и 1.3)_Прогноз ДЗО на 2011 г (с уч 1 полугодие) 4" xfId="3087"/>
    <cellStyle name="_АГ_новая экспл. тепло (ПТ-1.1, Пт-1.2 и 1.3)_Прогноз ДЗО на 2011 г (с уч 1 полугодие) 5" xfId="3088"/>
    <cellStyle name="_АГ_Новогор_2011" xfId="3089"/>
    <cellStyle name="_АГ_Новогор_2011 2" xfId="3090"/>
    <cellStyle name="_АГ_Новогор_2011 3" xfId="3091"/>
    <cellStyle name="_АГ_Новогор_2011 4" xfId="3092"/>
    <cellStyle name="_АГ_Новогор_2011 5" xfId="3093"/>
    <cellStyle name="_АГ_Новогор_2011_Прогноз ДЗО на 2011 г (с уч 1 полугодие)" xfId="3094"/>
    <cellStyle name="_АГ_Новогор_2011_Прогноз ДЗО на 2011 г (с уч 1 полугодие) 2" xfId="3095"/>
    <cellStyle name="_АГ_Новогор_2011_Прогноз ДЗО на 2011 г (с уч 1 полугодие) 3" xfId="3096"/>
    <cellStyle name="_АГ_Новогор_2011_Прогноз ДЗО на 2011 г (с уч 1 полугодие) 4" xfId="3097"/>
    <cellStyle name="_АГ_Новогор_2011_Прогноз ДЗО на 2011 г (с уч 1 полугодие) 5" xfId="3098"/>
    <cellStyle name="_АГ_Новогор_ИФ-4.5_2011-04" xfId="3099"/>
    <cellStyle name="_АГ_новые формы 1.6." xfId="3100"/>
    <cellStyle name="_АГ_новые формы 1.6._ВОЭК от 16.01.09" xfId="3101"/>
    <cellStyle name="_АГ_новые формы 1.6._Краткосрочная ИП ОАО ВОЭК с сублизингом с правкой" xfId="3102"/>
    <cellStyle name="_АГ_новые формы 1.6._Краткосрочная ИП ОАО ВОЭК с сублизингом с правкой_14,01" xfId="3103"/>
    <cellStyle name="_АГ_НП РКС факт 11" xfId="3104"/>
    <cellStyle name="_АГ_НП ЭЭ Баланс 2009" xfId="3105"/>
    <cellStyle name="_АГ_НП ЭЭ Баланс 2009 2" xfId="3106"/>
    <cellStyle name="_АГ_НЦ 2010 год (3)" xfId="3107"/>
    <cellStyle name="_АГ_Обучение" xfId="3108"/>
    <cellStyle name="_АГ_ООО_Н_П_П-9.1 2008.03.14" xfId="3109"/>
    <cellStyle name="_АГ_ООО_Н_П_П-9.1 2008.03.14 2" xfId="3110"/>
    <cellStyle name="_АГ_отчет ВОЭК июль 2008 с 4.1." xfId="3111"/>
    <cellStyle name="_АГ_отчет ВОЭК январь 2009 год" xfId="3112"/>
    <cellStyle name="_АГ_Отчет еженедельный ОАО ВОЭК" xfId="3113"/>
    <cellStyle name="_АГ_Отчет еженедельный ОАО ВОЭК_ИП ВОЭК  04 12 09 (1)" xfId="3114"/>
    <cellStyle name="_АГ_Отчет еженедельный ОАО ВОЭК_ИП ВОЭК  11 12 09" xfId="3115"/>
    <cellStyle name="_АГ_Отчет еженедельный ОАО ВОЭК_ИП ВОЭК  18 12 09" xfId="3116"/>
    <cellStyle name="_АГ_Отчет еженедельный ОАО ВОЭК_ИП ВОЭК  25 12 09" xfId="3117"/>
    <cellStyle name="_АГ_Отчет еженедельный ОАО ВОЭК_ИП ВОЭК  31 12 09" xfId="3118"/>
    <cellStyle name="_АГ_Отчет Энергокомфорт" xfId="3119"/>
    <cellStyle name="_АГ_Охрана труда Скороход" xfId="3120"/>
    <cellStyle name="_АГ_П-0 6 1 финал1" xfId="57"/>
    <cellStyle name="_АГ_П-0 6 1 финал1 2" xfId="3121"/>
    <cellStyle name="_АГ_П-0 6 1 финал1_БФ_П2011В_201112 с ПЗ декабрь, год" xfId="3122"/>
    <cellStyle name="_АГ_П-0.3" xfId="3123"/>
    <cellStyle name="_АГ_П-0.5, 0.6 на 2011г" xfId="3124"/>
    <cellStyle name="_АГ_П-2" xfId="3125"/>
    <cellStyle name="_АГ_П-2 2" xfId="3126"/>
    <cellStyle name="_АГ_П-2 мат.+з.п (-596 Ц№1)" xfId="3127"/>
    <cellStyle name="_АГ_П-2 мат.+з.п (-596 Ц№1) 2" xfId="3128"/>
    <cellStyle name="_АГ_П-2 мат.+з.п (-596 Ц№1)_БФ_П2011В_201112 с ПЗ декабрь, год" xfId="3129"/>
    <cellStyle name="_АГ_П-2_БФ_П2011В_201112 с ПЗ декабрь, год" xfId="3130"/>
    <cellStyle name="_АГ_П-3 final" xfId="3131"/>
    <cellStyle name="_АГ_П-3 final 2" xfId="3132"/>
    <cellStyle name="_АГ_П-3 final_БФ_П2011В_201112 с ПЗ декабрь, год" xfId="3133"/>
    <cellStyle name="_АГ_П-3 ИТОГ" xfId="3134"/>
    <cellStyle name="_АГ_П-3 мат.+з.п (- АВР)" xfId="3135"/>
    <cellStyle name="_АГ_П-3 мат.+з.п (- АВР) 2" xfId="3136"/>
    <cellStyle name="_АГ_П-3 мат.+з.п (- АВР)_БФ_П2011В_201112 с ПЗ декабрь, год" xfId="3137"/>
    <cellStyle name="_АГ_П-8.4" xfId="58"/>
    <cellStyle name="_АГ_П-8.4 2" xfId="3138"/>
    <cellStyle name="_АГ_П-8.4_БФ_П2011В_201112 с ПЗ декабрь, год" xfId="3139"/>
    <cellStyle name="_АГ_ПВ-0.2.1" xfId="3140"/>
    <cellStyle name="_АГ_ПВ-0.2.1 2" xfId="3141"/>
    <cellStyle name="_АГ_ПВ-0.2.1_БФ_П2011В_201112 с ПЗ декабрь, год" xfId="3142"/>
    <cellStyle name="_АГ_ПВ-0.2.2" xfId="3143"/>
    <cellStyle name="_АГ_ПВ-0.2.2 2" xfId="3144"/>
    <cellStyle name="_АГ_ПВ-0.2.2_БФ_П2011В_201112 с ПЗ декабрь, год" xfId="3145"/>
    <cellStyle name="_АГ_ПВ-0.3" xfId="3146"/>
    <cellStyle name="_АГ_ПВ-0.3 2" xfId="3147"/>
    <cellStyle name="_АГ_ПВ-0.3_БФ_П2011В_201112 с ПЗ декабрь, год" xfId="3148"/>
    <cellStyle name="_АГ_ПВ-0.5" xfId="3149"/>
    <cellStyle name="_АГ_ПВ-0.5.1" xfId="59"/>
    <cellStyle name="_АГ_ПВ-0.5.1 2" xfId="3150"/>
    <cellStyle name="_АГ_ПВ-0.5.1_БФ_П2011В_201112 с ПЗ декабрь, год" xfId="3151"/>
    <cellStyle name="_АГ_ПВ-03 новая" xfId="60"/>
    <cellStyle name="_АГ_ПВ-03 новая 2" xfId="3152"/>
    <cellStyle name="_АГ_ПВ-03 новая_БФ_П2011В_201112 с ПЗ декабрь, год" xfId="3153"/>
    <cellStyle name="_АГ_ПВ-03 новая_ПВ-1.2!" xfId="3154"/>
    <cellStyle name="_АГ_ПВ-1.1" xfId="3155"/>
    <cellStyle name="_АГ_ПВ-1.1 2" xfId="3156"/>
    <cellStyle name="_АГ_ПВ-1.1_БФ_П2011В_201112 с ПЗ декабрь, год" xfId="3157"/>
    <cellStyle name="_АГ_ПВ-2" xfId="3158"/>
    <cellStyle name="_АГ_ПВ-2 - 16.10.2009" xfId="3159"/>
    <cellStyle name="_АГ_ПВ-2 2" xfId="3160"/>
    <cellStyle name="_АГ_ПВ-2 3" xfId="3161"/>
    <cellStyle name="_АГ_ПВ-2 4" xfId="3162"/>
    <cellStyle name="_АГ_ПВ-2 5" xfId="3163"/>
    <cellStyle name="_АГ_ПВ-2 6" xfId="3164"/>
    <cellStyle name="_АГ_ПВ-2 7" xfId="3165"/>
    <cellStyle name="_АГ_ПВ-2 8" xfId="3166"/>
    <cellStyle name="_АГ_ПВ-2 9" xfId="3167"/>
    <cellStyle name="_АГ_ПВ-2_БФ_П2011В_201112 с ПЗ декабрь, год" xfId="3168"/>
    <cellStyle name="_АГ_ПВ-4" xfId="3169"/>
    <cellStyle name="_АГ_ПВ-4_1" xfId="3170"/>
    <cellStyle name="_АГ_ПВ-4_1 2" xfId="3171"/>
    <cellStyle name="_АГ_ПВ-4_1_БФ_П2011В_201112 с ПЗ декабрь, год" xfId="3172"/>
    <cellStyle name="_АГ_ПВ-8.5.xls общая" xfId="61"/>
    <cellStyle name="_АГ_ПВ-8.5.xls общая 2" xfId="3173"/>
    <cellStyle name="_АГ_ПВ-8.5.xls общая_БФ_П2011В_201112 с ПЗ декабрь, год" xfId="3174"/>
    <cellStyle name="_АГ_План БДР ООО Энергокомфорт на 2010 год 03.02.2010" xfId="3175"/>
    <cellStyle name="_АГ_План расчет  ГСМ 2010 Пряжа" xfId="3176"/>
    <cellStyle name="_АГ_План счетов" xfId="3177"/>
    <cellStyle name="_АГ_План счетов 2" xfId="3178"/>
    <cellStyle name="_АГ_План ЭК на 2009 год 16.01.2009" xfId="3179"/>
    <cellStyle name="_АГ_покупная энергия" xfId="3180"/>
    <cellStyle name="_АГ_Потери электро 2010 30_12_2009" xfId="3181"/>
    <cellStyle name="_АГ_ПП 2010 ТАРИФ  " xfId="3182"/>
    <cellStyle name="_АГ_Прил  7 Ежемесячный отчет по СД на 01 02 10г  - свод заполненный О М" xfId="3183"/>
    <cellStyle name="_АГ_Прил  7 Ежемесячный отчет по СД на 01 03 10г  - свод заполненный О М" xfId="3184"/>
    <cellStyle name="_АГ_Прил  7 Ежемесячный отчет по СД на 01 04 10г  - свод заполненный О М" xfId="3185"/>
    <cellStyle name="_АГ_Прил  7 Ежемесячный отчет по СД на 01 05 10г  - свод заполненный О М" xfId="3186"/>
    <cellStyle name="_АГ_Прил  7 Ежемесячный отчет по СД на 01 07 10г  - свод заполненный О М" xfId="3187"/>
    <cellStyle name="_АГ_Прил  7 Ежемесячный отчет по СД на 01 07 10г  - свод заполненный О М (3)" xfId="3188"/>
    <cellStyle name="_АГ_Прил  7 Ежемесячный отчет по СД на 01 08 10г  - свод заполненный О М" xfId="3189"/>
    <cellStyle name="_АГ_Прил. 7 Ежемесячный отчет по СД на 01.06.10г. - свод, заполненный О.М" xfId="3190"/>
    <cellStyle name="_АГ_Приложение 2 (январь)" xfId="3191"/>
    <cellStyle name="_АГ_Приложение 2 (январь) 2" xfId="3192"/>
    <cellStyle name="_АГ_Приложение к ЕБП07 (консолидация2)" xfId="3193"/>
    <cellStyle name="_АГ_Приложение к ЕБП07 (консолидация2) 2" xfId="3194"/>
    <cellStyle name="_АГ_Приложение к ЕБП07 (консолидация2) 3" xfId="3195"/>
    <cellStyle name="_АГ_Приложение к ЕБП07 (консолидация2) 4" xfId="3196"/>
    <cellStyle name="_АГ_Приложение к ЕБП07 (консолидация2) 5" xfId="3197"/>
    <cellStyle name="_АГ_Приложение к ЕБП07 (консолидация2)_Отчет по формированию аг.вознаграждений на 2010 год" xfId="3198"/>
    <cellStyle name="_АГ_Приложение к ЕБП07 (консолидация2)_План БДР ООО Энергокомфорт на 2010 год 03.02.2010" xfId="3199"/>
    <cellStyle name="_АГ_Приложение к ЕБП07 (консолидация2)_Прогноз ДЗО на 2011 г (с уч 1 полугодие)" xfId="3200"/>
    <cellStyle name="_АГ_Приложение к ЕБП07 (консолидация2)_Прогноз ДЗО на 2011 г (с уч 1 полугодие) 2" xfId="3201"/>
    <cellStyle name="_АГ_Приложение к ЕБП07 (консолидация2)_Прогноз ДЗО на 2011 г (с уч 1 полугодие) 3" xfId="3202"/>
    <cellStyle name="_АГ_Приложение к ЕБП07 (консолидация2)_Прогноз ДЗО на 2011 г (с уч 1 полугодие) 4" xfId="3203"/>
    <cellStyle name="_АГ_Приложение к ЕБП07 (консолидация2)_Прогноз ДЗО на 2011 г (с уч 1 полугодие) 5" xfId="3204"/>
    <cellStyle name="_АГ_Приложения 1,2 к письму от 09.10.2008г. _ РКС-17-2093" xfId="3205"/>
    <cellStyle name="_АГ_Приложения 1,2 к письму от 09.10.2008г. _ РКС-17-2093 2" xfId="3206"/>
    <cellStyle name="_АГ_Приложения 1,2 к письму от 09.10.2008г. _ РКС-17-2093 3" xfId="3207"/>
    <cellStyle name="_АГ_Приложения 1,2 к письму от 09.10.2008г. _ РКС-17-2093 4" xfId="3208"/>
    <cellStyle name="_АГ_Приложения 1,2 к письму от 09.10.2008г. _ РКС-17-2093 5" xfId="3209"/>
    <cellStyle name="_АГ_Приложения к Регламенту" xfId="3210"/>
    <cellStyle name="_АГ_Приложения к Регламенту 2" xfId="3211"/>
    <cellStyle name="_АГ_Приложения к Регламенту 3" xfId="3212"/>
    <cellStyle name="_АГ_Приложения к Регламенту 4" xfId="3213"/>
    <cellStyle name="_АГ_Приложения к Регламенту 5" xfId="3214"/>
    <cellStyle name="_АГ_Приложения к регламенту формат " xfId="3215"/>
    <cellStyle name="_АГ_прогноз за апрель РКС" xfId="3216"/>
    <cellStyle name="_АГ_прогноз за декабрь 2008" xfId="3217"/>
    <cellStyle name="_АГ_прогноз за март для РКС" xfId="3218"/>
    <cellStyle name="_АГ_ПСП2009_ЭЛЕКТРИКА_Петрозаводские_КС_100908" xfId="3219"/>
    <cellStyle name="_АГ_ПФ_НП_П2009В_январь" xfId="3220"/>
    <cellStyle name="_АГ_Расходы на охрану труда на 2011 год по Приказу № 54 от 15 03 2010г " xfId="3221"/>
    <cellStyle name="_АГ_Сбытовая надбавка на 2011 год" xfId="3222"/>
    <cellStyle name="_АГ_СВОД (1)" xfId="3223"/>
    <cellStyle name="_АГ_Смета ООО ЭК за 2007 год" xfId="3224"/>
    <cellStyle name="_АГ_Смета ООО ЭК за 2007 год_Книга1" xfId="3225"/>
    <cellStyle name="_АГ_Смета ООО ЭК за 2007 год_Отчет БДР Энергокомфорт за 2009 год" xfId="3226"/>
    <cellStyle name="_АГ_Смета ООО ЭК за 2007 год_Сбытовая надбавка на 2011 год" xfId="3227"/>
    <cellStyle name="_АГ_Сравнение БДР для защиты ЕБП2010 22.10.2009" xfId="3228"/>
    <cellStyle name="_АГ_Тамбов_2011" xfId="3229"/>
    <cellStyle name="_АГ_Тамбов_2011 2" xfId="3230"/>
    <cellStyle name="_АГ_Тамбов_2011 3" xfId="3231"/>
    <cellStyle name="_АГ_Тамбов_2011 4" xfId="3232"/>
    <cellStyle name="_АГ_Тамбов_2011 5" xfId="3233"/>
    <cellStyle name="_АГ_Тамбов_2011_Прогноз ДЗО на 2011 г (с уч 1 полугодие)" xfId="3234"/>
    <cellStyle name="_АГ_Тамбов_2011_Прогноз ДЗО на 2011 г (с уч 1 полугодие) 2" xfId="3235"/>
    <cellStyle name="_АГ_Тамбов_2011_Прогноз ДЗО на 2011 г (с уч 1 полугодие) 3" xfId="3236"/>
    <cellStyle name="_АГ_Тамбов_2011_Прогноз ДЗО на 2011 г (с уч 1 полугодие) 4" xfId="3237"/>
    <cellStyle name="_АГ_Тамбов_2011_Прогноз ДЗО на 2011 г (с уч 1 полугодие) 5" xfId="3238"/>
    <cellStyle name="_АГ_Тариф на ТО УУО на 2009 год" xfId="3239"/>
    <cellStyle name="_АГ_Тарифная сетка" xfId="3240"/>
    <cellStyle name="_АГ_ТКС_ИФ-4.5_апрель_20110513" xfId="3241"/>
    <cellStyle name="_АГ_ТКС_ИФ-4.5_июль_20110715" xfId="3242"/>
    <cellStyle name="_АГ_ТКС_ИФ-4.5_февраль_20110228" xfId="3243"/>
    <cellStyle name="_АГ_Топливо" xfId="3244"/>
    <cellStyle name="_АГ_ТТСК_2011" xfId="3245"/>
    <cellStyle name="_АГ_ТТСК_2011 2" xfId="3246"/>
    <cellStyle name="_АГ_ТТСК_2011 3" xfId="3247"/>
    <cellStyle name="_АГ_ТТСК_2011 4" xfId="3248"/>
    <cellStyle name="_АГ_ТТСК_2011 5" xfId="3249"/>
    <cellStyle name="_АГ_ТТСК_2011_Прогноз ДЗО на 2011 г (с уч 1 полугодие)" xfId="3250"/>
    <cellStyle name="_АГ_ТТСК_2011_Прогноз ДЗО на 2011 г (с уч 1 полугодие) 2" xfId="3251"/>
    <cellStyle name="_АГ_ТТСК_2011_Прогноз ДЗО на 2011 г (с уч 1 полугодие) 3" xfId="3252"/>
    <cellStyle name="_АГ_ТТСК_2011_Прогноз ДЗО на 2011 г (с уч 1 полугодие) 4" xfId="3253"/>
    <cellStyle name="_АГ_ТТСК_2011_Прогноз ДЗО на 2011 г (с уч 1 полугодие) 5" xfId="3254"/>
    <cellStyle name="_АГ_ТТСК_ПЗ_2009" xfId="3255"/>
    <cellStyle name="_АГ_ТТСК_ПЗ_2009 2" xfId="3256"/>
    <cellStyle name="_АГ_ТТСК_ПЗ_2009 3" xfId="3257"/>
    <cellStyle name="_АГ_ТТСК_ПЗ_2009 4" xfId="3258"/>
    <cellStyle name="_АГ_ТТСК_ПЗ_2009 5" xfId="3259"/>
    <cellStyle name="_АГ_УО_П2010В_период_ГГГГММДД" xfId="3260"/>
    <cellStyle name="_АГ_УО_ПП2010В_ГГГГММДД" xfId="3261"/>
    <cellStyle name="_АГ_УО_ПП2011В_ГГГГММДД" xfId="3262"/>
    <cellStyle name="_АГ_УПХ (ПВ-1)" xfId="3263"/>
    <cellStyle name="_АГ_ФО-05 ООО ПКС-Сервис за ____________ 2011 года (новая форма)" xfId="3264"/>
    <cellStyle name="_АГ_ФО-05 с 01.01.11" xfId="3265"/>
    <cellStyle name="_АГ_ФО-05_изм" xfId="3266"/>
    <cellStyle name="_АГ_ФО-05_изм 2" xfId="3267"/>
    <cellStyle name="_АГ_ФО-05_изм 3" xfId="3268"/>
    <cellStyle name="_АГ_ФО-05_изм 4" xfId="3269"/>
    <cellStyle name="_АГ_ФО-05_изм 5" xfId="3270"/>
    <cellStyle name="_АГ_Формы вода стоки  на 2010г. 20090311" xfId="19182"/>
    <cellStyle name="_АГ_Формы вода стоки  на 2010г. 20090327" xfId="3271"/>
    <cellStyle name="_Альбом_Ф_Бизнес_предп_плн" xfId="3272"/>
    <cellStyle name="_Анализ Долговой позиции на 2005 г" xfId="3273"/>
    <cellStyle name="_Анализ Долговой позиции на 2005 г 2" xfId="3274"/>
    <cellStyle name="_Анализ Долговой позиции на 2005 г 3" xfId="3275"/>
    <cellStyle name="_Анализ Долговой позиции на 2005 г 4" xfId="3276"/>
    <cellStyle name="_Анализ Долговой позиции на 2005 г 5" xfId="3277"/>
    <cellStyle name="_АРМ полугодие Энергосбыт версия 2" xfId="3278"/>
    <cellStyle name="_АУП 2009" xfId="62"/>
    <cellStyle name="_АУП 2009 2" xfId="19183"/>
    <cellStyle name="_Баланс 2009 гЭЭ- пот. 21,9%  27.10.08" xfId="3279"/>
    <cellStyle name="_Баланс 2009 гЭЭ- пот. 21,9%  27.10.08 2" xfId="19184"/>
    <cellStyle name="_Баланс тепло 2008 ПСП (изоляция)" xfId="3280"/>
    <cellStyle name="_БДР04м05" xfId="63"/>
    <cellStyle name="_БДР04м05 2" xfId="3281"/>
    <cellStyle name="_БДР04м05 3" xfId="3282"/>
    <cellStyle name="_БДР04м05 4" xfId="3283"/>
    <cellStyle name="_БДР04м05 5" xfId="3284"/>
    <cellStyle name="_БДР04м05 6" xfId="3285"/>
    <cellStyle name="_БДР04м05 7" xfId="19185"/>
    <cellStyle name="_БДР04м05_Альбом форм ЕБП11 (ВоКС) вар 18.01.11" xfId="3286"/>
    <cellStyle name="_БДР04м05_Альбом форм ЕБП11 (ВоКС) вар 18.01.11 2" xfId="3287"/>
    <cellStyle name="_БДР04м05_Альбом форм ЕБП11 (ВоКС) вар 18.01.11 3" xfId="3288"/>
    <cellStyle name="_БДР04м05_Альбом форм ЕБП11 (ВоКС) вар 18.01.11 4" xfId="3289"/>
    <cellStyle name="_БДР04м05_Альбом форм ЕБП11 (ВоКС) вар 18.01.11 5" xfId="3290"/>
    <cellStyle name="_БДР04м05_Альбом форм ЕБП11 (ДЗО)" xfId="3291"/>
    <cellStyle name="_БДР04м05_Альбом форм ЕБП11 (ДЗО) 2" xfId="3292"/>
    <cellStyle name="_БДР04м05_Альбом форм ЕБП11 (ДЗО) 3" xfId="3293"/>
    <cellStyle name="_БДР04м05_Альбом форм ЕБП11 (ДЗО) 4" xfId="3294"/>
    <cellStyle name="_БДР04м05_Альбом форм ЕБП11 (ДЗО) 5" xfId="3295"/>
    <cellStyle name="_БДР04м05_Альбом форм ЕБП11 (ДЗО)_Квант_2011" xfId="3296"/>
    <cellStyle name="_БДР04м05_Альбом форм ЕБП11 (ДЗО)_Квант_2011 2" xfId="3297"/>
    <cellStyle name="_БДР04м05_Альбом форм ЕБП11 (ДЗО)_Квант_2011 3" xfId="3298"/>
    <cellStyle name="_БДР04м05_Альбом форм ЕБП11 (ДЗО)_Квант_2011 4" xfId="3299"/>
    <cellStyle name="_БДР04м05_Альбом форм ЕБП11 (ДЗО)_Квант_2011 5" xfId="3300"/>
    <cellStyle name="_БДР04м05_Анализ_ФХД_ДЗО_2007_г форматы (для Москвы)" xfId="3301"/>
    <cellStyle name="_БДР04м05_ВоКС.Приложение 4 табл. 5.2 к ИП по ВО" xfId="3302"/>
    <cellStyle name="_БДР04м05_ВоКС.Приложение 4 табл. 5.2 к ИП по ВС" xfId="3303"/>
    <cellStyle name="_БДР04м05_ВоКС_ИП_ ТС_2011_2011_09_01_ отчет" xfId="3304"/>
    <cellStyle name="_БДР04м05_Волжские_2011" xfId="3305"/>
    <cellStyle name="_БДР04м05_Волжские_2011 2" xfId="3306"/>
    <cellStyle name="_БДР04м05_Волжские_2011 3" xfId="3307"/>
    <cellStyle name="_БДР04м05_Волжские_2011 4" xfId="3308"/>
    <cellStyle name="_БДР04м05_Волжские_2011 5" xfId="3309"/>
    <cellStyle name="_БДР04м05_Исполнение ЕБП07 декабрь 2007 ОАО НКС 7" xfId="3310"/>
    <cellStyle name="_БДР04м05_Исполнение ЕБП07 декабрь 2007 ОАО НКС 8" xfId="3311"/>
    <cellStyle name="_БДР04м05_Исполнение ЕБП08 (ДЗО) для Москвы 2" xfId="3312"/>
    <cellStyle name="_БДР04м05_Исполнение ЕБП2007 (ДЗО)2" xfId="3313"/>
    <cellStyle name="_БДР04м05_ИФ-4.5" xfId="3314"/>
    <cellStyle name="_БДР04м05_Квант_2011" xfId="3315"/>
    <cellStyle name="_БДР04м05_Квант_2011 2" xfId="3316"/>
    <cellStyle name="_БДР04м05_Квант_2011 3" xfId="3317"/>
    <cellStyle name="_БДР04м05_Квант_2011 4" xfId="3318"/>
    <cellStyle name="_БДР04м05_Квант_2011 5" xfId="3319"/>
    <cellStyle name="_бизнес-план на 2005 год" xfId="3320"/>
    <cellStyle name="_бизнес-план на 2005 год 2" xfId="3321"/>
    <cellStyle name="_бизнес-план на 2005 год 3" xfId="3322"/>
    <cellStyle name="_Бланки отчетов на 2007 г" xfId="3323"/>
    <cellStyle name="_Бланки отчетов на 2007 г 2" xfId="3324"/>
    <cellStyle name="_Бланки отчетов на 2007 г 3" xfId="3325"/>
    <cellStyle name="_Бланки отчетов на 2007 г 4" xfId="3326"/>
    <cellStyle name="_БФ ДЗО_ПФ-9 2008 год( П-9.5, 9.6) элктроэнергия" xfId="3327"/>
    <cellStyle name="_БФ Н-П_ П-9.1 (ПСП)" xfId="3328"/>
    <cellStyle name="_БФНП_П-0.5.1_20070713" xfId="64"/>
    <cellStyle name="_БФНП_П-0.5.1_20070713 2" xfId="19186"/>
    <cellStyle name="_БФНП_ПО электро_20070820" xfId="65"/>
    <cellStyle name="_БФНП_ПО электро_20070820 2" xfId="19187"/>
    <cellStyle name="_ВГО_Связанные_Кузбассэнерго" xfId="3329"/>
    <cellStyle name="_ВГО_Связанные_ЮК_ГРЭС" xfId="3330"/>
    <cellStyle name="_ВО ОП ТЭС-ОТ- 2007" xfId="3331"/>
    <cellStyle name="_ВФ ОАО ТЭС-ОТ- 2009" xfId="3332"/>
    <cellStyle name="_выручка по присоединениям2" xfId="3333"/>
    <cellStyle name="_График реализации проектовa_3" xfId="66"/>
    <cellStyle name="_График реализации проектовa_3 2" xfId="3334"/>
    <cellStyle name="_График реализации проектовa_3 2 2" xfId="3335"/>
    <cellStyle name="_График реализации проектовa_3 3" xfId="3336"/>
    <cellStyle name="_График реализации проектовa_3 4" xfId="3337"/>
    <cellStyle name="_График реализации проектовa_3 5" xfId="3338"/>
    <cellStyle name="_График реализации проектовa_3 6" xfId="19188"/>
    <cellStyle name="_График реализации проектовa_3_Альбом форм ЕБП11 (ВоКС) вар 18.01.11" xfId="3339"/>
    <cellStyle name="_График реализации проектовa_3_Альбом форм ЕБП11 (ВоКС) вар 18.01.11 2" xfId="3340"/>
    <cellStyle name="_График реализации проектовa_3_Альбом форм ЕБП11 (ВоКС) вар 18.01.11 3" xfId="3341"/>
    <cellStyle name="_График реализации проектовa_3_Альбом форм ЕБП11 (ВоКС) вар 18.01.11 4" xfId="3342"/>
    <cellStyle name="_График реализации проектовa_3_Альбом форм ЕБП11 (ВоКС) вар 18.01.11 5" xfId="3343"/>
    <cellStyle name="_График реализации проектовa_3_Альбом форм ЕБП11 (ДЗО)" xfId="3344"/>
    <cellStyle name="_График реализации проектовa_3_Альбом форм ЕБП11 (ДЗО) 2" xfId="3345"/>
    <cellStyle name="_График реализации проектовa_3_Альбом форм ЕБП11 (ДЗО) 3" xfId="3346"/>
    <cellStyle name="_График реализации проектовa_3_Альбом форм ЕБП11 (ДЗО) 4" xfId="3347"/>
    <cellStyle name="_График реализации проектовa_3_Альбом форм ЕБП11 (ДЗО) 5" xfId="3348"/>
    <cellStyle name="_График реализации проектовa_3_Альбом форм ЕБП11 (ДЗО)_Квант_2011" xfId="3349"/>
    <cellStyle name="_График реализации проектовa_3_Альбом форм ЕБП11 (ДЗО)_Квант_2011 2" xfId="3350"/>
    <cellStyle name="_График реализации проектовa_3_Альбом форм ЕБП11 (ДЗО)_Квант_2011 3" xfId="3351"/>
    <cellStyle name="_График реализации проектовa_3_Альбом форм ЕБП11 (ДЗО)_Квант_2011 4" xfId="3352"/>
    <cellStyle name="_График реализации проектовa_3_Альбом форм ЕБП11 (ДЗО)_Квант_2011 5" xfId="3353"/>
    <cellStyle name="_График реализации проектовa_3_Анализ_ФХД_ДЗО_2007_г форматы (для Москвы)" xfId="3354"/>
    <cellStyle name="_График реализации проектовa_3_Волжские_2011" xfId="3355"/>
    <cellStyle name="_График реализации проектовa_3_Волжские_2011 2" xfId="3356"/>
    <cellStyle name="_График реализации проектовa_3_Волжские_2011 3" xfId="3357"/>
    <cellStyle name="_График реализации проектовa_3_Волжские_2011 4" xfId="3358"/>
    <cellStyle name="_График реализации проектовa_3_Волжские_2011 5" xfId="3359"/>
    <cellStyle name="_График реализации проектовa_3_Исполнение ЕБП07 декабрь 2007 ОАО НКС 7" xfId="3360"/>
    <cellStyle name="_График реализации проектовa_3_Исполнение ЕБП07 декабрь 2007 ОАО НКС 8" xfId="3361"/>
    <cellStyle name="_График реализации проектовa_3_Исполнение ЕБП08 (ДЗО) для Москвы 2" xfId="3362"/>
    <cellStyle name="_График реализации проектовa_3_Исполнение ЕБП2007 (ДЗО)2" xfId="3363"/>
    <cellStyle name="_График реализации проектовa_3_Квант_2011" xfId="3364"/>
    <cellStyle name="_График реализации проектовa_3_Квант_2011 2" xfId="3365"/>
    <cellStyle name="_График реализации проектовa_3_Квант_2011 3" xfId="3366"/>
    <cellStyle name="_График реализации проектовa_3_Квант_2011 4" xfId="3367"/>
    <cellStyle name="_График реализации проектовa_3_Квант_2011 5" xfId="3368"/>
    <cellStyle name="_ДЗО_П-0.8_ГГГГММДД" xfId="3369"/>
    <cellStyle name="_ДЗО_П-0.8_ГГГГММДД 2" xfId="3370"/>
    <cellStyle name="_ДЗО_П-0.8_ГГГГММДД 3" xfId="3371"/>
    <cellStyle name="_ДЗО_П-0.8_ГГГГММДД 4" xfId="3372"/>
    <cellStyle name="_ДЗО_ПФ-9" xfId="3373"/>
    <cellStyle name="_ДЗО_ПФ-9 2" xfId="3374"/>
    <cellStyle name="_ДЗО_ПФ-9 3" xfId="3375"/>
    <cellStyle name="_ДЗО_ПФ-9 4" xfId="3376"/>
    <cellStyle name="_Динамика роста доходов ПФ 2004-2008" xfId="3377"/>
    <cellStyle name="_Динамика роста доходов ПФ 2004-2008 2" xfId="19189"/>
    <cellStyle name="_Договор аренды ЯЭ с разбивкой" xfId="3378"/>
    <cellStyle name="_Дозакл 5 мес.2000" xfId="67"/>
    <cellStyle name="_Дозакл 5 мес.2000 2" xfId="3379"/>
    <cellStyle name="_Дозакл 5 мес.2000 3" xfId="3380"/>
    <cellStyle name="_Дозакл 5 мес.2000 4" xfId="3381"/>
    <cellStyle name="_Дозакл 5 мес.2000 5" xfId="3382"/>
    <cellStyle name="_Дозакл 5 мес.2000 6" xfId="19190"/>
    <cellStyle name="_Дозакл 5 мес.2000_Альбом форм ЕБП11 (ВоКС) вар 18.01.11" xfId="3383"/>
    <cellStyle name="_Дозакл 5 мес.2000_Альбом форм ЕБП11 (ВоКС) вар 18.01.11 2" xfId="3384"/>
    <cellStyle name="_Дозакл 5 мес.2000_Альбом форм ЕБП11 (ВоКС) вар 18.01.11 3" xfId="3385"/>
    <cellStyle name="_Дозакл 5 мес.2000_Альбом форм ЕБП11 (ВоКС) вар 18.01.11 4" xfId="3386"/>
    <cellStyle name="_Дозакл 5 мес.2000_Альбом форм ЕБП11 (ВоКС) вар 18.01.11 5" xfId="3387"/>
    <cellStyle name="_Дозакл 5 мес.2000_Альбом форм ЕБП11 (ДЗО)" xfId="3388"/>
    <cellStyle name="_Дозакл 5 мес.2000_Альбом форм ЕБП11 (ДЗО) 2" xfId="3389"/>
    <cellStyle name="_Дозакл 5 мес.2000_Альбом форм ЕБП11 (ДЗО) 3" xfId="3390"/>
    <cellStyle name="_Дозакл 5 мес.2000_Альбом форм ЕБП11 (ДЗО) 4" xfId="3391"/>
    <cellStyle name="_Дозакл 5 мес.2000_Альбом форм ЕБП11 (ДЗО) 5" xfId="3392"/>
    <cellStyle name="_Дозакл 5 мес.2000_Анализ_ФХД_ДЗО_2007_г форматы (для Москвы)" xfId="3393"/>
    <cellStyle name="_Дозакл 5 мес.2000_ВоКС.Приложение 4 табл. 5.2 к ИП по ВО" xfId="3394"/>
    <cellStyle name="_Дозакл 5 мес.2000_ВоКС.Приложение 4 табл. 5.2 к ИП по ВС" xfId="3395"/>
    <cellStyle name="_Дозакл 5 мес.2000_ВоКС_ИП_ ТС_2011_2011_09_01_ отчет" xfId="3396"/>
    <cellStyle name="_Дозакл 5 мес.2000_Волжские_2011" xfId="3397"/>
    <cellStyle name="_Дозакл 5 мес.2000_Волжские_2011 2" xfId="3398"/>
    <cellStyle name="_Дозакл 5 мес.2000_Волжские_2011 3" xfId="3399"/>
    <cellStyle name="_Дозакл 5 мес.2000_Волжские_2011 4" xfId="3400"/>
    <cellStyle name="_Дозакл 5 мес.2000_Волжские_2011 5" xfId="3401"/>
    <cellStyle name="_Дозакл 5 мес.2000_Исполнение ЕБП07 декабрь 2007 ОАО НКС 7" xfId="3402"/>
    <cellStyle name="_Дозакл 5 мес.2000_Исполнение ЕБП07 декабрь 2007 ОАО НКС 8" xfId="3403"/>
    <cellStyle name="_Дозакл 5 мес.2000_Исполнение ЕБП08 (ДЗО) для Москвы 2" xfId="3404"/>
    <cellStyle name="_Дозакл 5 мес.2000_Исполнение ЕБП2007 (ДЗО)2" xfId="3405"/>
    <cellStyle name="_Дозакл 5 мес.2000_ИФ-4.5" xfId="3406"/>
    <cellStyle name="_Дозакл 5 мес.2000_Квант_2011" xfId="3407"/>
    <cellStyle name="_Дозакл 5 мес.2000_Квант_2011 2" xfId="3408"/>
    <cellStyle name="_Дозакл 5 мес.2000_Квант_2011 3" xfId="3409"/>
    <cellStyle name="_Дозакл 5 мес.2000_Квант_2011 4" xfId="3410"/>
    <cellStyle name="_Дозакл 5 мес.2000_Квант_2011 5" xfId="3411"/>
    <cellStyle name="_Документ4. Приложение 2.1.кРегламенту Холдинг_БюджетныеФормы" xfId="3412"/>
    <cellStyle name="_Документ4. Приложение 2.1.кРегламенту Холдинг_БюджетныеФормы 2" xfId="3413"/>
    <cellStyle name="_Документ4. Приложение 2.1.кРегламенту Холдинг_БюджетныеФормы 3" xfId="3414"/>
    <cellStyle name="_Документ4. Приложение 2.1.кРегламенту Холдинг_БюджетныеФормы 4" xfId="3415"/>
    <cellStyle name="_Документ4. Приложение 2.1.кРегламенту Холдинг_БюджетныеФормы 5" xfId="3416"/>
    <cellStyle name="_Документ4. Приложение 2.1.кРегламенту Холдинг_БюджетныеФормы 6" xfId="3417"/>
    <cellStyle name="_Документ4. Приложение 2.1.кРегламенту Холдинг_БюджетныеФормы 7" xfId="19191"/>
    <cellStyle name="_Документ4. Приложение 2.1.кРегламенту Холдинг_БюджетныеФормы_ВоКС.Приложение 4 табл. 5.2 к ИП по ВО" xfId="3418"/>
    <cellStyle name="_Документ4. Приложение 2.1.кРегламенту Холдинг_БюджетныеФормы_ВоКС.Приложение 4 табл. 5.2 к ИП по ВС" xfId="3419"/>
    <cellStyle name="_Документ4. Приложение 2.1.кРегламенту Холдинг_БюджетныеФормы_ВоКС_ИП_ ТС_2011_2011_09_01_ отчет" xfId="3420"/>
    <cellStyle name="_Документ4. Приложение 2.1.кРегламенту Холдинг_БюджетныеФормы_ИФ-4.5" xfId="3421"/>
    <cellStyle name="_Ежедекадная справка о векселях в обращении" xfId="3422"/>
    <cellStyle name="_Ежедекадная справка о векселях в обращении 2" xfId="3423"/>
    <cellStyle name="_Ежедекадная справка о векселях в обращении 3" xfId="3424"/>
    <cellStyle name="_Ежедекадная справка о векселях в обращении 4" xfId="3425"/>
    <cellStyle name="_Ежедекадная справка о векселях в обращении 5" xfId="3426"/>
    <cellStyle name="_Ежедекадная справка о векселях в обращении_Альбом форм ЕБП11 (ВоКС) вар 18.01.11" xfId="3427"/>
    <cellStyle name="_Ежедекадная справка о векселях в обращении_Альбом форм ЕБП11 (ВоКС) вар 18.01.11 2" xfId="3428"/>
    <cellStyle name="_Ежедекадная справка о векселях в обращении_Альбом форм ЕБП11 (ВоКС) вар 18.01.11 3" xfId="3429"/>
    <cellStyle name="_Ежедекадная справка о векселях в обращении_Альбом форм ЕБП11 (ВоКС) вар 18.01.11 4" xfId="3430"/>
    <cellStyle name="_Ежедекадная справка о векселях в обращении_Альбом форм ЕБП11 (ВоКС) вар 18.01.11 5" xfId="3431"/>
    <cellStyle name="_Ежедекадная справка о векселях в обращении_Альбом форм ЕБП11 (ДЗО)" xfId="3432"/>
    <cellStyle name="_Ежедекадная справка о векселях в обращении_Альбом форм ЕБП11 (ДЗО) 2" xfId="3433"/>
    <cellStyle name="_Ежедекадная справка о векселях в обращении_Альбом форм ЕБП11 (ДЗО) 3" xfId="3434"/>
    <cellStyle name="_Ежедекадная справка о векселях в обращении_Альбом форм ЕБП11 (ДЗО) 4" xfId="3435"/>
    <cellStyle name="_Ежедекадная справка о векселях в обращении_Альбом форм ЕБП11 (ДЗО) 5" xfId="3436"/>
    <cellStyle name="_Ежедекадная справка о векселях в обращении_Анализ_ФХД_ДЗО_2007_г форматы (для Москвы)" xfId="3437"/>
    <cellStyle name="_Ежедекадная справка о векселях в обращении_Волжские_2011" xfId="3438"/>
    <cellStyle name="_Ежедекадная справка о векселях в обращении_Волжские_2011 2" xfId="3439"/>
    <cellStyle name="_Ежедекадная справка о векселях в обращении_Волжские_2011 3" xfId="3440"/>
    <cellStyle name="_Ежедекадная справка о векселях в обращении_Волжские_2011 4" xfId="3441"/>
    <cellStyle name="_Ежедекадная справка о векселях в обращении_Волжские_2011 5" xfId="3442"/>
    <cellStyle name="_Ежедекадная справка о векселях в обращении_Исполнение ЕБП07 декабрь 2007 ОАО НКС 7" xfId="3443"/>
    <cellStyle name="_Ежедекадная справка о векселях в обращении_Исполнение ЕБП07 декабрь 2007 ОАО НКС 8" xfId="3444"/>
    <cellStyle name="_Ежедекадная справка о векселях в обращении_Исполнение ЕБП08 (ДЗО) для Москвы 2" xfId="3445"/>
    <cellStyle name="_Ежедекадная справка о векселях в обращении_Исполнение ЕБП2007 (ДЗО)2" xfId="3446"/>
    <cellStyle name="_Ежедекадная справка о векселях в обращении_Квант_2011" xfId="3447"/>
    <cellStyle name="_Ежедекадная справка о векселях в обращении_Квант_2011 2" xfId="3448"/>
    <cellStyle name="_Ежедекадная справка о векселях в обращении_Квант_2011 3" xfId="3449"/>
    <cellStyle name="_Ежедекадная справка о векселях в обращении_Квант_2011 4" xfId="3450"/>
    <cellStyle name="_Ежедекадная справка о векселях в обращении_Квант_2011 5" xfId="3451"/>
    <cellStyle name="_Ежедекадная справка о движении заемных средств" xfId="3452"/>
    <cellStyle name="_Ежедекадная справка о движении заемных средств (2)" xfId="3453"/>
    <cellStyle name="_Ежедекадная справка о движении заемных средств (2) 2" xfId="3454"/>
    <cellStyle name="_Ежедекадная справка о движении заемных средств (2) 3" xfId="3455"/>
    <cellStyle name="_Ежедекадная справка о движении заемных средств (2) 4" xfId="3456"/>
    <cellStyle name="_Ежедекадная справка о движении заемных средств (2) 5" xfId="3457"/>
    <cellStyle name="_Ежедекадная справка о движении заемных средств (2)_Альбом форм ЕБП11 (ВоКС) вар 18.01.11" xfId="3458"/>
    <cellStyle name="_Ежедекадная справка о движении заемных средств (2)_Альбом форм ЕБП11 (ВоКС) вар 18.01.11 2" xfId="3459"/>
    <cellStyle name="_Ежедекадная справка о движении заемных средств (2)_Альбом форм ЕБП11 (ВоКС) вар 18.01.11 3" xfId="3460"/>
    <cellStyle name="_Ежедекадная справка о движении заемных средств (2)_Альбом форм ЕБП11 (ВоКС) вар 18.01.11 4" xfId="3461"/>
    <cellStyle name="_Ежедекадная справка о движении заемных средств (2)_Альбом форм ЕБП11 (ВоКС) вар 18.01.11 5" xfId="3462"/>
    <cellStyle name="_Ежедекадная справка о движении заемных средств (2)_Альбом форм ЕБП11 (ДЗО)" xfId="3463"/>
    <cellStyle name="_Ежедекадная справка о движении заемных средств (2)_Альбом форм ЕБП11 (ДЗО) 2" xfId="3464"/>
    <cellStyle name="_Ежедекадная справка о движении заемных средств (2)_Альбом форм ЕБП11 (ДЗО) 3" xfId="3465"/>
    <cellStyle name="_Ежедекадная справка о движении заемных средств (2)_Альбом форм ЕБП11 (ДЗО) 4" xfId="3466"/>
    <cellStyle name="_Ежедекадная справка о движении заемных средств (2)_Альбом форм ЕБП11 (ДЗО) 5" xfId="3467"/>
    <cellStyle name="_Ежедекадная справка о движении заемных средств (2)_Анализ_ФХД_ДЗО_2007_г форматы (для Москвы)" xfId="3468"/>
    <cellStyle name="_Ежедекадная справка о движении заемных средств (2)_Волжские_2011" xfId="3469"/>
    <cellStyle name="_Ежедекадная справка о движении заемных средств (2)_Волжские_2011 2" xfId="3470"/>
    <cellStyle name="_Ежедекадная справка о движении заемных средств (2)_Волжские_2011 3" xfId="3471"/>
    <cellStyle name="_Ежедекадная справка о движении заемных средств (2)_Волжские_2011 4" xfId="3472"/>
    <cellStyle name="_Ежедекадная справка о движении заемных средств (2)_Волжские_2011 5" xfId="3473"/>
    <cellStyle name="_Ежедекадная справка о движении заемных средств (2)_Исполнение ЕБП07 декабрь 2007 ОАО НКС 7" xfId="3474"/>
    <cellStyle name="_Ежедекадная справка о движении заемных средств (2)_Исполнение ЕБП07 декабрь 2007 ОАО НКС 8" xfId="3475"/>
    <cellStyle name="_Ежедекадная справка о движении заемных средств (2)_Исполнение ЕБП08 (ДЗО) для Москвы 2" xfId="3476"/>
    <cellStyle name="_Ежедекадная справка о движении заемных средств (2)_Исполнение ЕБП2007 (ДЗО)2" xfId="3477"/>
    <cellStyle name="_Ежедекадная справка о движении заемных средств (2)_Квант_2011" xfId="3478"/>
    <cellStyle name="_Ежедекадная справка о движении заемных средств (2)_Квант_2011 2" xfId="3479"/>
    <cellStyle name="_Ежедекадная справка о движении заемных средств (2)_Квант_2011 3" xfId="3480"/>
    <cellStyle name="_Ежедекадная справка о движении заемных средств (2)_Квант_2011 4" xfId="3481"/>
    <cellStyle name="_Ежедекадная справка о движении заемных средств (2)_Квант_2011 5" xfId="3482"/>
    <cellStyle name="_Ежедекадная справка о движении заемных средств 10" xfId="3483"/>
    <cellStyle name="_Ежедекадная справка о движении заемных средств 11" xfId="3484"/>
    <cellStyle name="_Ежедекадная справка о движении заемных средств 12" xfId="3485"/>
    <cellStyle name="_Ежедекадная справка о движении заемных средств 13" xfId="3486"/>
    <cellStyle name="_Ежедекадная справка о движении заемных средств 14" xfId="3487"/>
    <cellStyle name="_Ежедекадная справка о движении заемных средств 15" xfId="3488"/>
    <cellStyle name="_Ежедекадная справка о движении заемных средств 16" xfId="3489"/>
    <cellStyle name="_Ежедекадная справка о движении заемных средств 17" xfId="3490"/>
    <cellStyle name="_Ежедекадная справка о движении заемных средств 18" xfId="3491"/>
    <cellStyle name="_Ежедекадная справка о движении заемных средств 19" xfId="3492"/>
    <cellStyle name="_Ежедекадная справка о движении заемных средств 2" xfId="3493"/>
    <cellStyle name="_Ежедекадная справка о движении заемных средств 20" xfId="3494"/>
    <cellStyle name="_Ежедекадная справка о движении заемных средств 21" xfId="3495"/>
    <cellStyle name="_Ежедекадная справка о движении заемных средств 22" xfId="3496"/>
    <cellStyle name="_Ежедекадная справка о движении заемных средств 23" xfId="3497"/>
    <cellStyle name="_Ежедекадная справка о движении заемных средств 24" xfId="3498"/>
    <cellStyle name="_Ежедекадная справка о движении заемных средств 25" xfId="3499"/>
    <cellStyle name="_Ежедекадная справка о движении заемных средств 26" xfId="3500"/>
    <cellStyle name="_Ежедекадная справка о движении заемных средств 27" xfId="3501"/>
    <cellStyle name="_Ежедекадная справка о движении заемных средств 28" xfId="3502"/>
    <cellStyle name="_Ежедекадная справка о движении заемных средств 29" xfId="3503"/>
    <cellStyle name="_Ежедекадная справка о движении заемных средств 3" xfId="3504"/>
    <cellStyle name="_Ежедекадная справка о движении заемных средств 30" xfId="3505"/>
    <cellStyle name="_Ежедекадная справка о движении заемных средств 31" xfId="3506"/>
    <cellStyle name="_Ежедекадная справка о движении заемных средств 32" xfId="3507"/>
    <cellStyle name="_Ежедекадная справка о движении заемных средств 33" xfId="3508"/>
    <cellStyle name="_Ежедекадная справка о движении заемных средств 34" xfId="3509"/>
    <cellStyle name="_Ежедекадная справка о движении заемных средств 35" xfId="3510"/>
    <cellStyle name="_Ежедекадная справка о движении заемных средств 36" xfId="3511"/>
    <cellStyle name="_Ежедекадная справка о движении заемных средств 37" xfId="3512"/>
    <cellStyle name="_Ежедекадная справка о движении заемных средств 38" xfId="3513"/>
    <cellStyle name="_Ежедекадная справка о движении заемных средств 39" xfId="3514"/>
    <cellStyle name="_Ежедекадная справка о движении заемных средств 4" xfId="3515"/>
    <cellStyle name="_Ежедекадная справка о движении заемных средств 40" xfId="3516"/>
    <cellStyle name="_Ежедекадная справка о движении заемных средств 41" xfId="3517"/>
    <cellStyle name="_Ежедекадная справка о движении заемных средств 5" xfId="3518"/>
    <cellStyle name="_Ежедекадная справка о движении заемных средств 6" xfId="3519"/>
    <cellStyle name="_Ежедекадная справка о движении заемных средств 7" xfId="3520"/>
    <cellStyle name="_Ежедекадная справка о движении заемных средств 8" xfId="3521"/>
    <cellStyle name="_Ежедекадная справка о движении заемных средств 9" xfId="3522"/>
    <cellStyle name="_Ежедекадная справка о движении заемных средств_Альбом форм ЕБП11 (ВоКС) вар 18.01.11" xfId="3523"/>
    <cellStyle name="_Ежедекадная справка о движении заемных средств_Альбом форм ЕБП11 (ВоКС) вар 18.01.11 2" xfId="3524"/>
    <cellStyle name="_Ежедекадная справка о движении заемных средств_Альбом форм ЕБП11 (ВоКС) вар 18.01.11 3" xfId="3525"/>
    <cellStyle name="_Ежедекадная справка о движении заемных средств_Альбом форм ЕБП11 (ВоКС) вар 18.01.11 4" xfId="3526"/>
    <cellStyle name="_Ежедекадная справка о движении заемных средств_Альбом форм ЕБП11 (ВоКС) вар 18.01.11 5" xfId="3527"/>
    <cellStyle name="_Ежедекадная справка о движении заемных средств_Альбом форм ЕБП11 (ДЗО)" xfId="3528"/>
    <cellStyle name="_Ежедекадная справка о движении заемных средств_Альбом форм ЕБП11 (ДЗО) 2" xfId="3529"/>
    <cellStyle name="_Ежедекадная справка о движении заемных средств_Альбом форм ЕБП11 (ДЗО) 3" xfId="3530"/>
    <cellStyle name="_Ежедекадная справка о движении заемных средств_Альбом форм ЕБП11 (ДЗО) 4" xfId="3531"/>
    <cellStyle name="_Ежедекадная справка о движении заемных средств_Альбом форм ЕБП11 (ДЗО) 5" xfId="3532"/>
    <cellStyle name="_Ежедекадная справка о движении заемных средств_Анализ_ФХД_ДЗО_2007_г форматы (для Москвы)" xfId="3533"/>
    <cellStyle name="_Ежедекадная справка о движении заемных средств_Волжские_2011" xfId="3534"/>
    <cellStyle name="_Ежедекадная справка о движении заемных средств_Волжские_2011 2" xfId="3535"/>
    <cellStyle name="_Ежедекадная справка о движении заемных средств_Волжские_2011 3" xfId="3536"/>
    <cellStyle name="_Ежедекадная справка о движении заемных средств_Волжские_2011 4" xfId="3537"/>
    <cellStyle name="_Ежедекадная справка о движении заемных средств_Волжские_2011 5" xfId="3538"/>
    <cellStyle name="_Ежедекадная справка о движении заемных средств_Исполнение ЕБП07 декабрь 2007 ОАО НКС 7" xfId="3539"/>
    <cellStyle name="_Ежедекадная справка о движении заемных средств_Исполнение ЕБП07 декабрь 2007 ОАО НКС 8" xfId="3540"/>
    <cellStyle name="_Ежедекадная справка о движении заемных средств_Исполнение ЕБП08 (ДЗО) для Москвы 2" xfId="3541"/>
    <cellStyle name="_Ежедекадная справка о движении заемных средств_Исполнение ЕБП2007 (ДЗО)2" xfId="3542"/>
    <cellStyle name="_Ежедекадная справка о движении заемных средств_Квант_2011" xfId="3543"/>
    <cellStyle name="_Ежедекадная справка о движении заемных средств_Квант_2011 2" xfId="3544"/>
    <cellStyle name="_Ежедекадная справка о движении заемных средств_Квант_2011 3" xfId="3545"/>
    <cellStyle name="_Ежедекадная справка о движении заемных средств_Квант_2011 4" xfId="3546"/>
    <cellStyle name="_Ежедекадная справка о движении заемных средств_Квант_2011 5" xfId="3547"/>
    <cellStyle name="_ИБ 1" xfId="3548"/>
    <cellStyle name="_ИБ 2" xfId="3549"/>
    <cellStyle name="_ИБ 2007 и ПЗ Березники3 (2)" xfId="3550"/>
    <cellStyle name="_ИБ 2007 и ПЗ Пермь3" xfId="3551"/>
    <cellStyle name="_ИБ 3" xfId="3552"/>
    <cellStyle name="_Инвестиционный бюджет на 2007 год с НДС (БДДС)" xfId="3553"/>
    <cellStyle name="_Инвестиционный бюджет на 2007 год с НДС (БДДС) (2)" xfId="3554"/>
    <cellStyle name="_Инвестиционный бюджет на 2007 год с НДС (БДДС)1" xfId="3555"/>
    <cellStyle name="_Инвестиционный бюджет на 2007 год с НДС (БДДС)1 (4)" xfId="3556"/>
    <cellStyle name="_ИП 2009" xfId="68"/>
    <cellStyle name="_ИП 2009 2" xfId="19192"/>
    <cellStyle name="_ИП, ПП для финмодели ВЭК" xfId="3557"/>
    <cellStyle name="_Исходные данные для модели" xfId="3558"/>
    <cellStyle name="_ИФ-1 8-07_08 по" xfId="3559"/>
    <cellStyle name="_июль (2)" xfId="3560"/>
    <cellStyle name="_Капитальный ремонт 2009 по ОГЭ" xfId="19193"/>
    <cellStyle name="_Книга2" xfId="3561"/>
    <cellStyle name="_Книга3" xfId="69"/>
    <cellStyle name="_Книга3 2" xfId="3562"/>
    <cellStyle name="_Книга3 3" xfId="3563"/>
    <cellStyle name="_Книга3 4" xfId="3564"/>
    <cellStyle name="_Книга3 5" xfId="3565"/>
    <cellStyle name="_Книга3 6" xfId="19194"/>
    <cellStyle name="_Книга3_New Form10_2" xfId="70"/>
    <cellStyle name="_Книга3_New Form10_2 2" xfId="3566"/>
    <cellStyle name="_Книга3_New Form10_2 3" xfId="3567"/>
    <cellStyle name="_Книга3_New Form10_2 4" xfId="3568"/>
    <cellStyle name="_Книга3_New Form10_2 5" xfId="3569"/>
    <cellStyle name="_Книга3_New Form10_2 6" xfId="19195"/>
    <cellStyle name="_Книга3_New Form10_2_Альбом форм ЕБП11 (ВоКС) вар 18.01.11" xfId="3570"/>
    <cellStyle name="_Книга3_New Form10_2_Альбом форм ЕБП11 (ВоКС) вар 18.01.11 2" xfId="3571"/>
    <cellStyle name="_Книга3_New Form10_2_Альбом форм ЕБП11 (ВоКС) вар 18.01.11 3" xfId="3572"/>
    <cellStyle name="_Книга3_New Form10_2_Альбом форм ЕБП11 (ВоКС) вар 18.01.11 4" xfId="3573"/>
    <cellStyle name="_Книга3_New Form10_2_Альбом форм ЕБП11 (ВоКС) вар 18.01.11 5" xfId="3574"/>
    <cellStyle name="_Книга3_New Form10_2_Альбом форм ЕБП11 (ДЗО)" xfId="3575"/>
    <cellStyle name="_Книга3_New Form10_2_Альбом форм ЕБП11 (ДЗО) 2" xfId="3576"/>
    <cellStyle name="_Книга3_New Form10_2_Альбом форм ЕБП11 (ДЗО) 3" xfId="3577"/>
    <cellStyle name="_Книга3_New Form10_2_Альбом форм ЕБП11 (ДЗО) 4" xfId="3578"/>
    <cellStyle name="_Книга3_New Form10_2_Альбом форм ЕБП11 (ДЗО) 5" xfId="3579"/>
    <cellStyle name="_Книга3_New Form10_2_Анализ_ФХД_ДЗО_2007_г форматы (для Москвы)" xfId="3580"/>
    <cellStyle name="_Книга3_New Form10_2_ВоКС.Приложение 4 табл. 5.2 к ИП по ВО" xfId="3581"/>
    <cellStyle name="_Книга3_New Form10_2_ВоКС.Приложение 4 табл. 5.2 к ИП по ВС" xfId="3582"/>
    <cellStyle name="_Книга3_New Form10_2_ВоКС_ИП_ ТС_2011_2011_09_01_ отчет" xfId="3583"/>
    <cellStyle name="_Книга3_New Form10_2_Волжские_2011" xfId="3584"/>
    <cellStyle name="_Книга3_New Form10_2_Волжские_2011 2" xfId="3585"/>
    <cellStyle name="_Книга3_New Form10_2_Волжские_2011 3" xfId="3586"/>
    <cellStyle name="_Книга3_New Form10_2_Волжские_2011 4" xfId="3587"/>
    <cellStyle name="_Книга3_New Form10_2_Волжские_2011 5" xfId="3588"/>
    <cellStyle name="_Книга3_New Form10_2_Исполнение ЕБП07 декабрь 2007 ОАО НКС 7" xfId="3589"/>
    <cellStyle name="_Книга3_New Form10_2_Исполнение ЕБП07 декабрь 2007 ОАО НКС 8" xfId="3590"/>
    <cellStyle name="_Книга3_New Form10_2_Исполнение ЕБП08 (ДЗО) для Москвы 2" xfId="3591"/>
    <cellStyle name="_Книга3_New Form10_2_Исполнение ЕБП2007 (ДЗО)2" xfId="3592"/>
    <cellStyle name="_Книга3_New Form10_2_ИФ-4.5" xfId="3593"/>
    <cellStyle name="_Книга3_New Form10_2_Квант_2011" xfId="3594"/>
    <cellStyle name="_Книга3_New Form10_2_Квант_2011 2" xfId="3595"/>
    <cellStyle name="_Книга3_New Form10_2_Квант_2011 3" xfId="3596"/>
    <cellStyle name="_Книга3_New Form10_2_Квант_2011 4" xfId="3597"/>
    <cellStyle name="_Книга3_New Form10_2_Квант_2011 5" xfId="3598"/>
    <cellStyle name="_Книга3_Nsi" xfId="71"/>
    <cellStyle name="_Книга3_Nsi 2" xfId="3599"/>
    <cellStyle name="_Книга3_Nsi 3" xfId="3600"/>
    <cellStyle name="_Книга3_Nsi 4" xfId="3601"/>
    <cellStyle name="_Книга3_Nsi 5" xfId="3602"/>
    <cellStyle name="_Книга3_Nsi 6" xfId="19196"/>
    <cellStyle name="_Книга3_Nsi_1" xfId="72"/>
    <cellStyle name="_Книга3_Nsi_1 2" xfId="3603"/>
    <cellStyle name="_Книга3_Nsi_1 3" xfId="3604"/>
    <cellStyle name="_Книга3_Nsi_1 4" xfId="3605"/>
    <cellStyle name="_Книга3_Nsi_1 5" xfId="3606"/>
    <cellStyle name="_Книга3_Nsi_1 6" xfId="19197"/>
    <cellStyle name="_Книга3_Nsi_1_Альбом форм ЕБП11 (ВоКС) вар 18.01.11" xfId="3607"/>
    <cellStyle name="_Книга3_Nsi_1_Альбом форм ЕБП11 (ВоКС) вар 18.01.11 2" xfId="3608"/>
    <cellStyle name="_Книга3_Nsi_1_Альбом форм ЕБП11 (ВоКС) вар 18.01.11 3" xfId="3609"/>
    <cellStyle name="_Книга3_Nsi_1_Альбом форм ЕБП11 (ВоКС) вар 18.01.11 4" xfId="3610"/>
    <cellStyle name="_Книга3_Nsi_1_Альбом форм ЕБП11 (ВоКС) вар 18.01.11 5" xfId="3611"/>
    <cellStyle name="_Книга3_Nsi_1_Альбом форм ЕБП11 (ДЗО)" xfId="3612"/>
    <cellStyle name="_Книга3_Nsi_1_Альбом форм ЕБП11 (ДЗО) 2" xfId="3613"/>
    <cellStyle name="_Книга3_Nsi_1_Альбом форм ЕБП11 (ДЗО) 3" xfId="3614"/>
    <cellStyle name="_Книга3_Nsi_1_Альбом форм ЕБП11 (ДЗО) 4" xfId="3615"/>
    <cellStyle name="_Книга3_Nsi_1_Альбом форм ЕБП11 (ДЗО) 5" xfId="3616"/>
    <cellStyle name="_Книга3_Nsi_1_Анализ_ФХД_ДЗО_2007_г форматы (для Москвы)" xfId="3617"/>
    <cellStyle name="_Книга3_Nsi_1_ВоКС.Приложение 4 табл. 5.2 к ИП по ВО" xfId="3618"/>
    <cellStyle name="_Книга3_Nsi_1_ВоКС.Приложение 4 табл. 5.2 к ИП по ВС" xfId="3619"/>
    <cellStyle name="_Книга3_Nsi_1_ВоКС_ИП_ ТС_2011_2011_09_01_ отчет" xfId="3620"/>
    <cellStyle name="_Книга3_Nsi_1_Волжские_2011" xfId="3621"/>
    <cellStyle name="_Книга3_Nsi_1_Волжские_2011 2" xfId="3622"/>
    <cellStyle name="_Книга3_Nsi_1_Волжские_2011 3" xfId="3623"/>
    <cellStyle name="_Книга3_Nsi_1_Волжские_2011 4" xfId="3624"/>
    <cellStyle name="_Книга3_Nsi_1_Волжские_2011 5" xfId="3625"/>
    <cellStyle name="_Книга3_Nsi_1_Исполнение ЕБП07 декабрь 2007 ОАО НКС 7" xfId="3626"/>
    <cellStyle name="_Книга3_Nsi_1_Исполнение ЕБП07 декабрь 2007 ОАО НКС 8" xfId="3627"/>
    <cellStyle name="_Книга3_Nsi_1_Исполнение ЕБП08 (ДЗО) для Москвы 2" xfId="3628"/>
    <cellStyle name="_Книга3_Nsi_1_Исполнение ЕБП2007 (ДЗО)2" xfId="3629"/>
    <cellStyle name="_Книга3_Nsi_1_ИФ-4.5" xfId="3630"/>
    <cellStyle name="_Книга3_Nsi_1_Квант_2011" xfId="3631"/>
    <cellStyle name="_Книга3_Nsi_1_Квант_2011 2" xfId="3632"/>
    <cellStyle name="_Книга3_Nsi_1_Квант_2011 3" xfId="3633"/>
    <cellStyle name="_Книга3_Nsi_1_Квант_2011 4" xfId="3634"/>
    <cellStyle name="_Книга3_Nsi_1_Квант_2011 5" xfId="3635"/>
    <cellStyle name="_Книга3_Nsi_139" xfId="73"/>
    <cellStyle name="_Книга3_Nsi_139 2" xfId="3636"/>
    <cellStyle name="_Книга3_Nsi_139 3" xfId="3637"/>
    <cellStyle name="_Книга3_Nsi_139 4" xfId="3638"/>
    <cellStyle name="_Книга3_Nsi_139 5" xfId="3639"/>
    <cellStyle name="_Книга3_Nsi_139 6" xfId="19198"/>
    <cellStyle name="_Книга3_Nsi_139_Альбом форм ЕБП11 (ВоКС) вар 18.01.11" xfId="3640"/>
    <cellStyle name="_Книга3_Nsi_139_Альбом форм ЕБП11 (ВоКС) вар 18.01.11 2" xfId="3641"/>
    <cellStyle name="_Книга3_Nsi_139_Альбом форм ЕБП11 (ВоКС) вар 18.01.11 3" xfId="3642"/>
    <cellStyle name="_Книга3_Nsi_139_Альбом форм ЕБП11 (ВоКС) вар 18.01.11 4" xfId="3643"/>
    <cellStyle name="_Книга3_Nsi_139_Альбом форм ЕБП11 (ВоКС) вар 18.01.11 5" xfId="3644"/>
    <cellStyle name="_Книга3_Nsi_139_Альбом форм ЕБП11 (ДЗО)" xfId="3645"/>
    <cellStyle name="_Книга3_Nsi_139_Альбом форм ЕБП11 (ДЗО) 2" xfId="3646"/>
    <cellStyle name="_Книга3_Nsi_139_Альбом форм ЕБП11 (ДЗО) 3" xfId="3647"/>
    <cellStyle name="_Книга3_Nsi_139_Альбом форм ЕБП11 (ДЗО) 4" xfId="3648"/>
    <cellStyle name="_Книга3_Nsi_139_Альбом форм ЕБП11 (ДЗО) 5" xfId="3649"/>
    <cellStyle name="_Книга3_Nsi_139_Анализ_ФХД_ДЗО_2007_г форматы (для Москвы)" xfId="3650"/>
    <cellStyle name="_Книга3_Nsi_139_ВоКС.Приложение 4 табл. 5.2 к ИП по ВО" xfId="3651"/>
    <cellStyle name="_Книга3_Nsi_139_ВоКС.Приложение 4 табл. 5.2 к ИП по ВС" xfId="3652"/>
    <cellStyle name="_Книга3_Nsi_139_ВоКС_ИП_ ТС_2011_2011_09_01_ отчет" xfId="3653"/>
    <cellStyle name="_Книга3_Nsi_139_Волжские_2011" xfId="3654"/>
    <cellStyle name="_Книга3_Nsi_139_Волжские_2011 2" xfId="3655"/>
    <cellStyle name="_Книга3_Nsi_139_Волжские_2011 3" xfId="3656"/>
    <cellStyle name="_Книга3_Nsi_139_Волжские_2011 4" xfId="3657"/>
    <cellStyle name="_Книга3_Nsi_139_Волжские_2011 5" xfId="3658"/>
    <cellStyle name="_Книга3_Nsi_139_Исполнение ЕБП07 декабрь 2007 ОАО НКС 7" xfId="3659"/>
    <cellStyle name="_Книга3_Nsi_139_Исполнение ЕБП07 декабрь 2007 ОАО НКС 8" xfId="3660"/>
    <cellStyle name="_Книга3_Nsi_139_Исполнение ЕБП08 (ДЗО) для Москвы 2" xfId="3661"/>
    <cellStyle name="_Книга3_Nsi_139_Исполнение ЕБП2007 (ДЗО)2" xfId="3662"/>
    <cellStyle name="_Книга3_Nsi_139_ИФ-4.5" xfId="3663"/>
    <cellStyle name="_Книга3_Nsi_139_Квант_2011" xfId="3664"/>
    <cellStyle name="_Книга3_Nsi_139_Квант_2011 2" xfId="3665"/>
    <cellStyle name="_Книга3_Nsi_139_Квант_2011 3" xfId="3666"/>
    <cellStyle name="_Книга3_Nsi_139_Квант_2011 4" xfId="3667"/>
    <cellStyle name="_Книга3_Nsi_139_Квант_2011 5" xfId="3668"/>
    <cellStyle name="_Книга3_Nsi_140" xfId="74"/>
    <cellStyle name="_Книга3_Nsi_140 2" xfId="3669"/>
    <cellStyle name="_Книга3_Nsi_140 3" xfId="3670"/>
    <cellStyle name="_Книга3_Nsi_140 4" xfId="3671"/>
    <cellStyle name="_Книга3_Nsi_140 5" xfId="3672"/>
    <cellStyle name="_Книга3_Nsi_140 6" xfId="19199"/>
    <cellStyle name="_Книга3_Nsi_140(Зах)" xfId="75"/>
    <cellStyle name="_Книга3_Nsi_140(Зах) 2" xfId="3673"/>
    <cellStyle name="_Книга3_Nsi_140(Зах) 3" xfId="3674"/>
    <cellStyle name="_Книга3_Nsi_140(Зах) 4" xfId="3675"/>
    <cellStyle name="_Книга3_Nsi_140(Зах) 5" xfId="3676"/>
    <cellStyle name="_Книга3_Nsi_140(Зах) 6" xfId="19200"/>
    <cellStyle name="_Книга3_Nsi_140(Зах)_Альбом форм ЕБП11 (ВоКС) вар 18.01.11" xfId="3677"/>
    <cellStyle name="_Книга3_Nsi_140(Зах)_Альбом форм ЕБП11 (ВоКС) вар 18.01.11 2" xfId="3678"/>
    <cellStyle name="_Книга3_Nsi_140(Зах)_Альбом форм ЕБП11 (ВоКС) вар 18.01.11 3" xfId="3679"/>
    <cellStyle name="_Книга3_Nsi_140(Зах)_Альбом форм ЕБП11 (ВоКС) вар 18.01.11 4" xfId="3680"/>
    <cellStyle name="_Книга3_Nsi_140(Зах)_Альбом форм ЕБП11 (ВоКС) вар 18.01.11 5" xfId="3681"/>
    <cellStyle name="_Книга3_Nsi_140(Зах)_Альбом форм ЕБП11 (ДЗО)" xfId="3682"/>
    <cellStyle name="_Книга3_Nsi_140(Зах)_Альбом форм ЕБП11 (ДЗО) 2" xfId="3683"/>
    <cellStyle name="_Книга3_Nsi_140(Зах)_Альбом форм ЕБП11 (ДЗО) 3" xfId="3684"/>
    <cellStyle name="_Книга3_Nsi_140(Зах)_Альбом форм ЕБП11 (ДЗО) 4" xfId="3685"/>
    <cellStyle name="_Книга3_Nsi_140(Зах)_Альбом форм ЕБП11 (ДЗО) 5" xfId="3686"/>
    <cellStyle name="_Книга3_Nsi_140(Зах)_Анализ_ФХД_ДЗО_2007_г форматы (для Москвы)" xfId="3687"/>
    <cellStyle name="_Книга3_Nsi_140(Зах)_ВоКС.Приложение 4 табл. 5.2 к ИП по ВО" xfId="3688"/>
    <cellStyle name="_Книга3_Nsi_140(Зах)_ВоКС.Приложение 4 табл. 5.2 к ИП по ВС" xfId="3689"/>
    <cellStyle name="_Книга3_Nsi_140(Зах)_ВоКС_ИП_ ТС_2011_2011_09_01_ отчет" xfId="3690"/>
    <cellStyle name="_Книга3_Nsi_140(Зах)_Волжские_2011" xfId="3691"/>
    <cellStyle name="_Книга3_Nsi_140(Зах)_Волжские_2011 2" xfId="3692"/>
    <cellStyle name="_Книга3_Nsi_140(Зах)_Волжские_2011 3" xfId="3693"/>
    <cellStyle name="_Книга3_Nsi_140(Зах)_Волжские_2011 4" xfId="3694"/>
    <cellStyle name="_Книга3_Nsi_140(Зах)_Волжские_2011 5" xfId="3695"/>
    <cellStyle name="_Книга3_Nsi_140(Зах)_Исполнение ЕБП07 декабрь 2007 ОАО НКС 7" xfId="3696"/>
    <cellStyle name="_Книга3_Nsi_140(Зах)_Исполнение ЕБП07 декабрь 2007 ОАО НКС 8" xfId="3697"/>
    <cellStyle name="_Книга3_Nsi_140(Зах)_Исполнение ЕБП08 (ДЗО) для Москвы 2" xfId="3698"/>
    <cellStyle name="_Книга3_Nsi_140(Зах)_Исполнение ЕБП2007 (ДЗО)2" xfId="3699"/>
    <cellStyle name="_Книга3_Nsi_140(Зах)_ИФ-4.5" xfId="3700"/>
    <cellStyle name="_Книга3_Nsi_140(Зах)_Квант_2011" xfId="3701"/>
    <cellStyle name="_Книга3_Nsi_140(Зах)_Квант_2011 2" xfId="3702"/>
    <cellStyle name="_Книга3_Nsi_140(Зах)_Квант_2011 3" xfId="3703"/>
    <cellStyle name="_Книга3_Nsi_140(Зах)_Квант_2011 4" xfId="3704"/>
    <cellStyle name="_Книга3_Nsi_140(Зах)_Квант_2011 5" xfId="3705"/>
    <cellStyle name="_Книга3_Nsi_140_mod" xfId="76"/>
    <cellStyle name="_Книга3_Nsi_140_mod 2" xfId="3706"/>
    <cellStyle name="_Книга3_Nsi_140_mod 3" xfId="3707"/>
    <cellStyle name="_Книга3_Nsi_140_mod 4" xfId="3708"/>
    <cellStyle name="_Книга3_Nsi_140_mod 5" xfId="3709"/>
    <cellStyle name="_Книга3_Nsi_140_mod 6" xfId="19201"/>
    <cellStyle name="_Книга3_Nsi_140_mod_Альбом форм ЕБП11 (ВоКС) вар 18.01.11" xfId="3710"/>
    <cellStyle name="_Книга3_Nsi_140_mod_Альбом форм ЕБП11 (ВоКС) вар 18.01.11 2" xfId="3711"/>
    <cellStyle name="_Книга3_Nsi_140_mod_Альбом форм ЕБП11 (ВоКС) вар 18.01.11 3" xfId="3712"/>
    <cellStyle name="_Книга3_Nsi_140_mod_Альбом форм ЕБП11 (ВоКС) вар 18.01.11 4" xfId="3713"/>
    <cellStyle name="_Книга3_Nsi_140_mod_Альбом форм ЕБП11 (ВоКС) вар 18.01.11 5" xfId="3714"/>
    <cellStyle name="_Книга3_Nsi_140_mod_Альбом форм ЕБП11 (ДЗО)" xfId="3715"/>
    <cellStyle name="_Книга3_Nsi_140_mod_Альбом форм ЕБП11 (ДЗО) 2" xfId="3716"/>
    <cellStyle name="_Книга3_Nsi_140_mod_Альбом форм ЕБП11 (ДЗО) 3" xfId="3717"/>
    <cellStyle name="_Книга3_Nsi_140_mod_Альбом форм ЕБП11 (ДЗО) 4" xfId="3718"/>
    <cellStyle name="_Книга3_Nsi_140_mod_Альбом форм ЕБП11 (ДЗО) 5" xfId="3719"/>
    <cellStyle name="_Книга3_Nsi_140_mod_Анализ_ФХД_ДЗО_2007_г форматы (для Москвы)" xfId="3720"/>
    <cellStyle name="_Книга3_Nsi_140_mod_ВоКС.Приложение 4 табл. 5.2 к ИП по ВО" xfId="3721"/>
    <cellStyle name="_Книга3_Nsi_140_mod_ВоКС.Приложение 4 табл. 5.2 к ИП по ВС" xfId="3722"/>
    <cellStyle name="_Книга3_Nsi_140_mod_ВоКС_ИП_ ТС_2011_2011_09_01_ отчет" xfId="3723"/>
    <cellStyle name="_Книга3_Nsi_140_mod_Волжские_2011" xfId="3724"/>
    <cellStyle name="_Книга3_Nsi_140_mod_Волжские_2011 2" xfId="3725"/>
    <cellStyle name="_Книга3_Nsi_140_mod_Волжские_2011 3" xfId="3726"/>
    <cellStyle name="_Книга3_Nsi_140_mod_Волжские_2011 4" xfId="3727"/>
    <cellStyle name="_Книга3_Nsi_140_mod_Волжские_2011 5" xfId="3728"/>
    <cellStyle name="_Книга3_Nsi_140_mod_Исполнение ЕБП07 декабрь 2007 ОАО НКС 7" xfId="3729"/>
    <cellStyle name="_Книга3_Nsi_140_mod_Исполнение ЕБП07 декабрь 2007 ОАО НКС 8" xfId="3730"/>
    <cellStyle name="_Книга3_Nsi_140_mod_Исполнение ЕБП08 (ДЗО) для Москвы 2" xfId="3731"/>
    <cellStyle name="_Книга3_Nsi_140_mod_Исполнение ЕБП2007 (ДЗО)2" xfId="3732"/>
    <cellStyle name="_Книга3_Nsi_140_mod_ИФ-4.5" xfId="3733"/>
    <cellStyle name="_Книга3_Nsi_140_mod_Квант_2011" xfId="3734"/>
    <cellStyle name="_Книга3_Nsi_140_mod_Квант_2011 2" xfId="3735"/>
    <cellStyle name="_Книга3_Nsi_140_mod_Квант_2011 3" xfId="3736"/>
    <cellStyle name="_Книга3_Nsi_140_mod_Квант_2011 4" xfId="3737"/>
    <cellStyle name="_Книга3_Nsi_140_mod_Квант_2011 5" xfId="3738"/>
    <cellStyle name="_Книга3_Nsi_140_Альбом форм ЕБП11 (ВоКС) вар 18.01.11" xfId="3739"/>
    <cellStyle name="_Книга3_Nsi_140_Альбом форм ЕБП11 (ВоКС) вар 18.01.11 2" xfId="3740"/>
    <cellStyle name="_Книга3_Nsi_140_Альбом форм ЕБП11 (ВоКС) вар 18.01.11 3" xfId="3741"/>
    <cellStyle name="_Книга3_Nsi_140_Альбом форм ЕБП11 (ВоКС) вар 18.01.11 4" xfId="3742"/>
    <cellStyle name="_Книга3_Nsi_140_Альбом форм ЕБП11 (ВоКС) вар 18.01.11 5" xfId="3743"/>
    <cellStyle name="_Книга3_Nsi_140_Альбом форм ЕБП11 (ДЗО)" xfId="3744"/>
    <cellStyle name="_Книга3_Nsi_140_Альбом форм ЕБП11 (ДЗО) 2" xfId="3745"/>
    <cellStyle name="_Книга3_Nsi_140_Альбом форм ЕБП11 (ДЗО) 3" xfId="3746"/>
    <cellStyle name="_Книга3_Nsi_140_Альбом форм ЕБП11 (ДЗО) 4" xfId="3747"/>
    <cellStyle name="_Книга3_Nsi_140_Альбом форм ЕБП11 (ДЗО) 5" xfId="3748"/>
    <cellStyle name="_Книга3_Nsi_140_Анализ_ФХД_ДЗО_2007_г форматы (для Москвы)" xfId="3749"/>
    <cellStyle name="_Книга3_Nsi_140_ВоКС.Приложение 4 табл. 5.2 к ИП по ВО" xfId="3750"/>
    <cellStyle name="_Книга3_Nsi_140_ВоКС.Приложение 4 табл. 5.2 к ИП по ВС" xfId="3751"/>
    <cellStyle name="_Книга3_Nsi_140_ВоКС_ИП_ ТС_2011_2011_09_01_ отчет" xfId="3752"/>
    <cellStyle name="_Книга3_Nsi_140_Волжские_2011" xfId="3753"/>
    <cellStyle name="_Книга3_Nsi_140_Волжские_2011 2" xfId="3754"/>
    <cellStyle name="_Книга3_Nsi_140_Волжские_2011 3" xfId="3755"/>
    <cellStyle name="_Книга3_Nsi_140_Волжские_2011 4" xfId="3756"/>
    <cellStyle name="_Книга3_Nsi_140_Волжские_2011 5" xfId="3757"/>
    <cellStyle name="_Книга3_Nsi_140_Исполнение ЕБП07 декабрь 2007 ОАО НКС 7" xfId="3758"/>
    <cellStyle name="_Книга3_Nsi_140_Исполнение ЕБП07 декабрь 2007 ОАО НКС 8" xfId="3759"/>
    <cellStyle name="_Книга3_Nsi_140_Исполнение ЕБП08 (ДЗО) для Москвы 2" xfId="3760"/>
    <cellStyle name="_Книга3_Nsi_140_Исполнение ЕБП2007 (ДЗО)2" xfId="3761"/>
    <cellStyle name="_Книга3_Nsi_140_ИФ-4.5" xfId="3762"/>
    <cellStyle name="_Книга3_Nsi_140_Квант_2011" xfId="3763"/>
    <cellStyle name="_Книга3_Nsi_140_Квант_2011 2" xfId="3764"/>
    <cellStyle name="_Книга3_Nsi_140_Квант_2011 3" xfId="3765"/>
    <cellStyle name="_Книга3_Nsi_140_Квант_2011 4" xfId="3766"/>
    <cellStyle name="_Книга3_Nsi_140_Квант_2011 5" xfId="3767"/>
    <cellStyle name="_Книга3_Nsi_Альбом форм ЕБП11 (ВоКС) вар 18.01.11" xfId="3768"/>
    <cellStyle name="_Книга3_Nsi_Альбом форм ЕБП11 (ВоКС) вар 18.01.11 2" xfId="3769"/>
    <cellStyle name="_Книга3_Nsi_Альбом форм ЕБП11 (ВоКС) вар 18.01.11 3" xfId="3770"/>
    <cellStyle name="_Книга3_Nsi_Альбом форм ЕБП11 (ВоКС) вар 18.01.11 4" xfId="3771"/>
    <cellStyle name="_Книга3_Nsi_Альбом форм ЕБП11 (ВоКС) вар 18.01.11 5" xfId="3772"/>
    <cellStyle name="_Книга3_Nsi_Альбом форм ЕБП11 (ДЗО)" xfId="3773"/>
    <cellStyle name="_Книга3_Nsi_Альбом форм ЕБП11 (ДЗО) 2" xfId="3774"/>
    <cellStyle name="_Книга3_Nsi_Альбом форм ЕБП11 (ДЗО) 3" xfId="3775"/>
    <cellStyle name="_Книга3_Nsi_Альбом форм ЕБП11 (ДЗО) 4" xfId="3776"/>
    <cellStyle name="_Книга3_Nsi_Альбом форм ЕБП11 (ДЗО) 5" xfId="3777"/>
    <cellStyle name="_Книга3_Nsi_Анализ_ФХД_ДЗО_2007_г форматы (для Москвы)" xfId="3778"/>
    <cellStyle name="_Книга3_Nsi_ВоКС.Приложение 4 табл. 5.2 к ИП по ВО" xfId="3779"/>
    <cellStyle name="_Книга3_Nsi_ВоКС.Приложение 4 табл. 5.2 к ИП по ВС" xfId="3780"/>
    <cellStyle name="_Книга3_Nsi_ВоКС_ИП_ ТС_2011_2011_09_01_ отчет" xfId="3781"/>
    <cellStyle name="_Книга3_Nsi_Волжские_2011" xfId="3782"/>
    <cellStyle name="_Книга3_Nsi_Волжские_2011 2" xfId="3783"/>
    <cellStyle name="_Книга3_Nsi_Волжские_2011 3" xfId="3784"/>
    <cellStyle name="_Книга3_Nsi_Волжские_2011 4" xfId="3785"/>
    <cellStyle name="_Книга3_Nsi_Волжские_2011 5" xfId="3786"/>
    <cellStyle name="_Книга3_Nsi_Исполнение ЕБП07 декабрь 2007 ОАО НКС 7" xfId="3787"/>
    <cellStyle name="_Книга3_Nsi_Исполнение ЕБП07 декабрь 2007 ОАО НКС 8" xfId="3788"/>
    <cellStyle name="_Книга3_Nsi_Исполнение ЕБП08 (ДЗО) для Москвы 2" xfId="3789"/>
    <cellStyle name="_Книга3_Nsi_Исполнение ЕБП2007 (ДЗО)2" xfId="3790"/>
    <cellStyle name="_Книга3_Nsi_ИФ-4.5" xfId="3791"/>
    <cellStyle name="_Книга3_Nsi_Квант_2011" xfId="3792"/>
    <cellStyle name="_Книга3_Nsi_Квант_2011 2" xfId="3793"/>
    <cellStyle name="_Книга3_Nsi_Квант_2011 3" xfId="3794"/>
    <cellStyle name="_Книга3_Nsi_Квант_2011 4" xfId="3795"/>
    <cellStyle name="_Книга3_Nsi_Квант_2011 5" xfId="3796"/>
    <cellStyle name="_Книга3_Summary" xfId="77"/>
    <cellStyle name="_Книга3_Summary 2" xfId="3797"/>
    <cellStyle name="_Книга3_Summary 3" xfId="3798"/>
    <cellStyle name="_Книга3_Summary 4" xfId="3799"/>
    <cellStyle name="_Книга3_Summary 5" xfId="3800"/>
    <cellStyle name="_Книга3_Summary 6" xfId="19202"/>
    <cellStyle name="_Книга3_Summary_Альбом форм ЕБП11 (ВоКС) вар 18.01.11" xfId="3801"/>
    <cellStyle name="_Книга3_Summary_Альбом форм ЕБП11 (ВоКС) вар 18.01.11 2" xfId="3802"/>
    <cellStyle name="_Книга3_Summary_Альбом форм ЕБП11 (ВоКС) вар 18.01.11 3" xfId="3803"/>
    <cellStyle name="_Книга3_Summary_Альбом форм ЕБП11 (ВоКС) вар 18.01.11 4" xfId="3804"/>
    <cellStyle name="_Книга3_Summary_Альбом форм ЕБП11 (ВоКС) вар 18.01.11 5" xfId="3805"/>
    <cellStyle name="_Книга3_Summary_Альбом форм ЕБП11 (ДЗО)" xfId="3806"/>
    <cellStyle name="_Книга3_Summary_Альбом форм ЕБП11 (ДЗО) 2" xfId="3807"/>
    <cellStyle name="_Книга3_Summary_Альбом форм ЕБП11 (ДЗО) 3" xfId="3808"/>
    <cellStyle name="_Книга3_Summary_Альбом форм ЕБП11 (ДЗО) 4" xfId="3809"/>
    <cellStyle name="_Книга3_Summary_Альбом форм ЕБП11 (ДЗО) 5" xfId="3810"/>
    <cellStyle name="_Книга3_Summary_Анализ_ФХД_ДЗО_2007_г форматы (для Москвы)" xfId="3811"/>
    <cellStyle name="_Книга3_Summary_ВоКС.Приложение 4 табл. 5.2 к ИП по ВО" xfId="3812"/>
    <cellStyle name="_Книга3_Summary_ВоКС.Приложение 4 табл. 5.2 к ИП по ВС" xfId="3813"/>
    <cellStyle name="_Книга3_Summary_ВоКС_ИП_ ТС_2011_2011_09_01_ отчет" xfId="3814"/>
    <cellStyle name="_Книга3_Summary_Волжские_2011" xfId="3815"/>
    <cellStyle name="_Книга3_Summary_Волжские_2011 2" xfId="3816"/>
    <cellStyle name="_Книга3_Summary_Волжские_2011 3" xfId="3817"/>
    <cellStyle name="_Книга3_Summary_Волжские_2011 4" xfId="3818"/>
    <cellStyle name="_Книга3_Summary_Волжские_2011 5" xfId="3819"/>
    <cellStyle name="_Книга3_Summary_Исполнение ЕБП07 декабрь 2007 ОАО НКС 7" xfId="3820"/>
    <cellStyle name="_Книга3_Summary_Исполнение ЕБП07 декабрь 2007 ОАО НКС 8" xfId="3821"/>
    <cellStyle name="_Книга3_Summary_Исполнение ЕБП08 (ДЗО) для Москвы 2" xfId="3822"/>
    <cellStyle name="_Книга3_Summary_Исполнение ЕБП2007 (ДЗО)2" xfId="3823"/>
    <cellStyle name="_Книга3_Summary_ИФ-4.5" xfId="3824"/>
    <cellStyle name="_Книга3_Summary_Квант_2011" xfId="3825"/>
    <cellStyle name="_Книга3_Summary_Квант_2011 2" xfId="3826"/>
    <cellStyle name="_Книга3_Summary_Квант_2011 3" xfId="3827"/>
    <cellStyle name="_Книга3_Summary_Квант_2011 4" xfId="3828"/>
    <cellStyle name="_Книга3_Summary_Квант_2011 5" xfId="3829"/>
    <cellStyle name="_Книга3_Tax_form_1кв_3" xfId="78"/>
    <cellStyle name="_Книга3_Tax_form_1кв_3 2" xfId="3830"/>
    <cellStyle name="_Книга3_Tax_form_1кв_3 3" xfId="3831"/>
    <cellStyle name="_Книга3_Tax_form_1кв_3 4" xfId="3832"/>
    <cellStyle name="_Книга3_Tax_form_1кв_3 5" xfId="3833"/>
    <cellStyle name="_Книга3_Tax_form_1кв_3 6" xfId="19203"/>
    <cellStyle name="_Книга3_Tax_form_1кв_3_Альбом форм ЕБП11 (ВоКС) вар 18.01.11" xfId="3834"/>
    <cellStyle name="_Книга3_Tax_form_1кв_3_Альбом форм ЕБП11 (ВоКС) вар 18.01.11 2" xfId="3835"/>
    <cellStyle name="_Книга3_Tax_form_1кв_3_Альбом форм ЕБП11 (ВоКС) вар 18.01.11 3" xfId="3836"/>
    <cellStyle name="_Книга3_Tax_form_1кв_3_Альбом форм ЕБП11 (ВоКС) вар 18.01.11 4" xfId="3837"/>
    <cellStyle name="_Книга3_Tax_form_1кв_3_Альбом форм ЕБП11 (ВоКС) вар 18.01.11 5" xfId="3838"/>
    <cellStyle name="_Книга3_Tax_form_1кв_3_Альбом форм ЕБП11 (ДЗО)" xfId="3839"/>
    <cellStyle name="_Книга3_Tax_form_1кв_3_Альбом форм ЕБП11 (ДЗО) 2" xfId="3840"/>
    <cellStyle name="_Книга3_Tax_form_1кв_3_Альбом форм ЕБП11 (ДЗО) 3" xfId="3841"/>
    <cellStyle name="_Книга3_Tax_form_1кв_3_Альбом форм ЕБП11 (ДЗО) 4" xfId="3842"/>
    <cellStyle name="_Книга3_Tax_form_1кв_3_Альбом форм ЕБП11 (ДЗО) 5" xfId="3843"/>
    <cellStyle name="_Книга3_Tax_form_1кв_3_Анализ_ФХД_ДЗО_2007_г форматы (для Москвы)" xfId="3844"/>
    <cellStyle name="_Книга3_Tax_form_1кв_3_ВоКС.Приложение 4 табл. 5.2 к ИП по ВО" xfId="3845"/>
    <cellStyle name="_Книга3_Tax_form_1кв_3_ВоКС.Приложение 4 табл. 5.2 к ИП по ВС" xfId="3846"/>
    <cellStyle name="_Книга3_Tax_form_1кв_3_ВоКС_ИП_ ТС_2011_2011_09_01_ отчет" xfId="3847"/>
    <cellStyle name="_Книга3_Tax_form_1кв_3_Волжские_2011" xfId="3848"/>
    <cellStyle name="_Книга3_Tax_form_1кв_3_Волжские_2011 2" xfId="3849"/>
    <cellStyle name="_Книга3_Tax_form_1кв_3_Волжские_2011 3" xfId="3850"/>
    <cellStyle name="_Книга3_Tax_form_1кв_3_Волжские_2011 4" xfId="3851"/>
    <cellStyle name="_Книга3_Tax_form_1кв_3_Волжские_2011 5" xfId="3852"/>
    <cellStyle name="_Книга3_Tax_form_1кв_3_Исполнение ЕБП07 декабрь 2007 ОАО НКС 7" xfId="3853"/>
    <cellStyle name="_Книга3_Tax_form_1кв_3_Исполнение ЕБП07 декабрь 2007 ОАО НКС 8" xfId="3854"/>
    <cellStyle name="_Книга3_Tax_form_1кв_3_Исполнение ЕБП08 (ДЗО) для Москвы 2" xfId="3855"/>
    <cellStyle name="_Книга3_Tax_form_1кв_3_Исполнение ЕБП2007 (ДЗО)2" xfId="3856"/>
    <cellStyle name="_Книга3_Tax_form_1кв_3_ИФ-4.5" xfId="3857"/>
    <cellStyle name="_Книга3_Tax_form_1кв_3_Квант_2011" xfId="3858"/>
    <cellStyle name="_Книга3_Tax_form_1кв_3_Квант_2011 2" xfId="3859"/>
    <cellStyle name="_Книга3_Tax_form_1кв_3_Квант_2011 3" xfId="3860"/>
    <cellStyle name="_Книга3_Tax_form_1кв_3_Квант_2011 4" xfId="3861"/>
    <cellStyle name="_Книга3_Tax_form_1кв_3_Квант_2011 5" xfId="3862"/>
    <cellStyle name="_Книга3_Альбом форм ЕБП11 (ВоКС) вар 18.01.11" xfId="3863"/>
    <cellStyle name="_Книга3_Альбом форм ЕБП11 (ВоКС) вар 18.01.11 2" xfId="3864"/>
    <cellStyle name="_Книга3_Альбом форм ЕБП11 (ВоКС) вар 18.01.11 3" xfId="3865"/>
    <cellStyle name="_Книга3_Альбом форм ЕБП11 (ВоКС) вар 18.01.11 4" xfId="3866"/>
    <cellStyle name="_Книга3_Альбом форм ЕБП11 (ВоКС) вар 18.01.11 5" xfId="3867"/>
    <cellStyle name="_Книга3_Альбом форм ЕБП11 (ДЗО)" xfId="3868"/>
    <cellStyle name="_Книга3_Альбом форм ЕБП11 (ДЗО) 2" xfId="3869"/>
    <cellStyle name="_Книга3_Альбом форм ЕБП11 (ДЗО) 3" xfId="3870"/>
    <cellStyle name="_Книга3_Альбом форм ЕБП11 (ДЗО) 4" xfId="3871"/>
    <cellStyle name="_Книга3_Альбом форм ЕБП11 (ДЗО) 5" xfId="3872"/>
    <cellStyle name="_Книга3_Анализ_ФХД_ДЗО_2007_г форматы (для Москвы)" xfId="3873"/>
    <cellStyle name="_Книга3_БКЭ" xfId="79"/>
    <cellStyle name="_Книга3_БКЭ 2" xfId="3874"/>
    <cellStyle name="_Книга3_БКЭ 3" xfId="3875"/>
    <cellStyle name="_Книга3_БКЭ 4" xfId="3876"/>
    <cellStyle name="_Книга3_БКЭ 5" xfId="3877"/>
    <cellStyle name="_Книга3_БКЭ 6" xfId="19204"/>
    <cellStyle name="_Книга3_БКЭ_Альбом форм ЕБП11 (ВоКС) вар 18.01.11" xfId="3878"/>
    <cellStyle name="_Книга3_БКЭ_Альбом форм ЕБП11 (ВоКС) вар 18.01.11 2" xfId="3879"/>
    <cellStyle name="_Книга3_БКЭ_Альбом форм ЕБП11 (ВоКС) вар 18.01.11 3" xfId="3880"/>
    <cellStyle name="_Книга3_БКЭ_Альбом форм ЕБП11 (ВоКС) вар 18.01.11 4" xfId="3881"/>
    <cellStyle name="_Книга3_БКЭ_Альбом форм ЕБП11 (ВоКС) вар 18.01.11 5" xfId="3882"/>
    <cellStyle name="_Книга3_БКЭ_Альбом форм ЕБП11 (ДЗО)" xfId="3883"/>
    <cellStyle name="_Книга3_БКЭ_Альбом форм ЕБП11 (ДЗО) 2" xfId="3884"/>
    <cellStyle name="_Книга3_БКЭ_Альбом форм ЕБП11 (ДЗО) 3" xfId="3885"/>
    <cellStyle name="_Книга3_БКЭ_Альбом форм ЕБП11 (ДЗО) 4" xfId="3886"/>
    <cellStyle name="_Книга3_БКЭ_Альбом форм ЕБП11 (ДЗО) 5" xfId="3887"/>
    <cellStyle name="_Книга3_БКЭ_Анализ_ФХД_ДЗО_2007_г форматы (для Москвы)" xfId="3888"/>
    <cellStyle name="_Книга3_БКЭ_ВоКС.Приложение 4 табл. 5.2 к ИП по ВО" xfId="3889"/>
    <cellStyle name="_Книга3_БКЭ_ВоКС.Приложение 4 табл. 5.2 к ИП по ВС" xfId="3890"/>
    <cellStyle name="_Книга3_БКЭ_ВоКС_ИП_ ТС_2011_2011_09_01_ отчет" xfId="3891"/>
    <cellStyle name="_Книга3_БКЭ_Волжские_2011" xfId="3892"/>
    <cellStyle name="_Книга3_БКЭ_Волжские_2011 2" xfId="3893"/>
    <cellStyle name="_Книга3_БКЭ_Волжские_2011 3" xfId="3894"/>
    <cellStyle name="_Книга3_БКЭ_Волжские_2011 4" xfId="3895"/>
    <cellStyle name="_Книга3_БКЭ_Волжские_2011 5" xfId="3896"/>
    <cellStyle name="_Книга3_БКЭ_Исполнение ЕБП07 декабрь 2007 ОАО НКС 7" xfId="3897"/>
    <cellStyle name="_Книга3_БКЭ_Исполнение ЕБП07 декабрь 2007 ОАО НКС 8" xfId="3898"/>
    <cellStyle name="_Книга3_БКЭ_Исполнение ЕБП08 (ДЗО) для Москвы 2" xfId="3899"/>
    <cellStyle name="_Книга3_БКЭ_Исполнение ЕБП2007 (ДЗО)2" xfId="3900"/>
    <cellStyle name="_Книга3_БКЭ_ИФ-4.5" xfId="3901"/>
    <cellStyle name="_Книга3_БКЭ_Квант_2011" xfId="3902"/>
    <cellStyle name="_Книга3_БКЭ_Квант_2011 2" xfId="3903"/>
    <cellStyle name="_Книга3_БКЭ_Квант_2011 3" xfId="3904"/>
    <cellStyle name="_Книга3_БКЭ_Квант_2011 4" xfId="3905"/>
    <cellStyle name="_Книга3_БКЭ_Квант_2011 5" xfId="3906"/>
    <cellStyle name="_Книга3_ВоКС.Приложение 4 табл. 5.2 к ИП по ВО" xfId="3907"/>
    <cellStyle name="_Книга3_ВоКС.Приложение 4 табл. 5.2 к ИП по ВС" xfId="3908"/>
    <cellStyle name="_Книга3_ВоКС_ИП_ ТС_2011_2011_09_01_ отчет" xfId="3909"/>
    <cellStyle name="_Книга3_Волжские_2011" xfId="3910"/>
    <cellStyle name="_Книга3_Волжские_2011 2" xfId="3911"/>
    <cellStyle name="_Книга3_Волжские_2011 3" xfId="3912"/>
    <cellStyle name="_Книга3_Волжские_2011 4" xfId="3913"/>
    <cellStyle name="_Книга3_Волжские_2011 5" xfId="3914"/>
    <cellStyle name="_Книга3_Исполнение ЕБП07 декабрь 2007 ОАО НКС 7" xfId="3915"/>
    <cellStyle name="_Книга3_Исполнение ЕБП07 декабрь 2007 ОАО НКС 8" xfId="3916"/>
    <cellStyle name="_Книга3_Исполнение ЕБП08 (ДЗО) для Москвы 2" xfId="3917"/>
    <cellStyle name="_Книга3_Исполнение ЕБП2007 (ДЗО)2" xfId="3918"/>
    <cellStyle name="_Книга3_ИФ-4.5" xfId="3919"/>
    <cellStyle name="_Книга3_Квант_2011" xfId="3920"/>
    <cellStyle name="_Книга3_Квант_2011 2" xfId="3921"/>
    <cellStyle name="_Книга3_Квант_2011 3" xfId="3922"/>
    <cellStyle name="_Книга3_Квант_2011 4" xfId="3923"/>
    <cellStyle name="_Книга3_Квант_2011 5" xfId="3924"/>
    <cellStyle name="_Книга7" xfId="80"/>
    <cellStyle name="_Книга7 2" xfId="3925"/>
    <cellStyle name="_Книга7 3" xfId="3926"/>
    <cellStyle name="_Книга7 4" xfId="3927"/>
    <cellStyle name="_Книга7 5" xfId="3928"/>
    <cellStyle name="_Книга7 6" xfId="19205"/>
    <cellStyle name="_Книга7_New Form10_2" xfId="81"/>
    <cellStyle name="_Книга7_New Form10_2 2" xfId="3929"/>
    <cellStyle name="_Книга7_New Form10_2 3" xfId="3930"/>
    <cellStyle name="_Книга7_New Form10_2 4" xfId="3931"/>
    <cellStyle name="_Книга7_New Form10_2 5" xfId="3932"/>
    <cellStyle name="_Книга7_New Form10_2 6" xfId="19206"/>
    <cellStyle name="_Книга7_New Form10_2_Альбом форм ЕБП11 (ВоКС) вар 18.01.11" xfId="3933"/>
    <cellStyle name="_Книга7_New Form10_2_Альбом форм ЕБП11 (ВоКС) вар 18.01.11 2" xfId="3934"/>
    <cellStyle name="_Книга7_New Form10_2_Альбом форм ЕБП11 (ВоКС) вар 18.01.11 3" xfId="3935"/>
    <cellStyle name="_Книга7_New Form10_2_Альбом форм ЕБП11 (ВоКС) вар 18.01.11 4" xfId="3936"/>
    <cellStyle name="_Книга7_New Form10_2_Альбом форм ЕБП11 (ВоКС) вар 18.01.11 5" xfId="3937"/>
    <cellStyle name="_Книга7_New Form10_2_Альбом форм ЕБП11 (ДЗО)" xfId="3938"/>
    <cellStyle name="_Книга7_New Form10_2_Альбом форм ЕБП11 (ДЗО) 2" xfId="3939"/>
    <cellStyle name="_Книга7_New Form10_2_Альбом форм ЕБП11 (ДЗО) 3" xfId="3940"/>
    <cellStyle name="_Книга7_New Form10_2_Альбом форм ЕБП11 (ДЗО) 4" xfId="3941"/>
    <cellStyle name="_Книга7_New Form10_2_Альбом форм ЕБП11 (ДЗО) 5" xfId="3942"/>
    <cellStyle name="_Книга7_New Form10_2_Анализ_ФХД_ДЗО_2007_г форматы (для Москвы)" xfId="3943"/>
    <cellStyle name="_Книга7_New Form10_2_ВоКС.Приложение 4 табл. 5.2 к ИП по ВО" xfId="3944"/>
    <cellStyle name="_Книга7_New Form10_2_ВоКС.Приложение 4 табл. 5.2 к ИП по ВС" xfId="3945"/>
    <cellStyle name="_Книга7_New Form10_2_ВоКС_ИП_ ТС_2011_2011_09_01_ отчет" xfId="3946"/>
    <cellStyle name="_Книга7_New Form10_2_Волжские_2011" xfId="3947"/>
    <cellStyle name="_Книга7_New Form10_2_Волжские_2011 2" xfId="3948"/>
    <cellStyle name="_Книга7_New Form10_2_Волжские_2011 3" xfId="3949"/>
    <cellStyle name="_Книга7_New Form10_2_Волжские_2011 4" xfId="3950"/>
    <cellStyle name="_Книга7_New Form10_2_Волжские_2011 5" xfId="3951"/>
    <cellStyle name="_Книга7_New Form10_2_Исполнение ЕБП07 декабрь 2007 ОАО НКС 7" xfId="3952"/>
    <cellStyle name="_Книга7_New Form10_2_Исполнение ЕБП07 декабрь 2007 ОАО НКС 8" xfId="3953"/>
    <cellStyle name="_Книга7_New Form10_2_Исполнение ЕБП08 (ДЗО) для Москвы 2" xfId="3954"/>
    <cellStyle name="_Книга7_New Form10_2_Исполнение ЕБП2007 (ДЗО)2" xfId="3955"/>
    <cellStyle name="_Книга7_New Form10_2_ИФ-4.5" xfId="3956"/>
    <cellStyle name="_Книга7_New Form10_2_Квант_2011" xfId="3957"/>
    <cellStyle name="_Книга7_New Form10_2_Квант_2011 2" xfId="3958"/>
    <cellStyle name="_Книга7_New Form10_2_Квант_2011 3" xfId="3959"/>
    <cellStyle name="_Книга7_New Form10_2_Квант_2011 4" xfId="3960"/>
    <cellStyle name="_Книга7_New Form10_2_Квант_2011 5" xfId="3961"/>
    <cellStyle name="_Книга7_Nsi" xfId="82"/>
    <cellStyle name="_Книга7_Nsi 2" xfId="3962"/>
    <cellStyle name="_Книга7_Nsi 3" xfId="3963"/>
    <cellStyle name="_Книга7_Nsi 4" xfId="3964"/>
    <cellStyle name="_Книга7_Nsi 5" xfId="3965"/>
    <cellStyle name="_Книга7_Nsi 6" xfId="19207"/>
    <cellStyle name="_Книга7_Nsi_1" xfId="83"/>
    <cellStyle name="_Книга7_Nsi_1 2" xfId="3966"/>
    <cellStyle name="_Книга7_Nsi_1 3" xfId="3967"/>
    <cellStyle name="_Книга7_Nsi_1 4" xfId="3968"/>
    <cellStyle name="_Книга7_Nsi_1 5" xfId="3969"/>
    <cellStyle name="_Книга7_Nsi_1 6" xfId="19208"/>
    <cellStyle name="_Книга7_Nsi_1_Альбом форм ЕБП11 (ВоКС) вар 18.01.11" xfId="3970"/>
    <cellStyle name="_Книга7_Nsi_1_Альбом форм ЕБП11 (ВоКС) вар 18.01.11 2" xfId="3971"/>
    <cellStyle name="_Книга7_Nsi_1_Альбом форм ЕБП11 (ВоКС) вар 18.01.11 3" xfId="3972"/>
    <cellStyle name="_Книга7_Nsi_1_Альбом форм ЕБП11 (ВоКС) вар 18.01.11 4" xfId="3973"/>
    <cellStyle name="_Книга7_Nsi_1_Альбом форм ЕБП11 (ВоКС) вар 18.01.11 5" xfId="3974"/>
    <cellStyle name="_Книга7_Nsi_1_Альбом форм ЕБП11 (ДЗО)" xfId="3975"/>
    <cellStyle name="_Книга7_Nsi_1_Альбом форм ЕБП11 (ДЗО) 2" xfId="3976"/>
    <cellStyle name="_Книга7_Nsi_1_Альбом форм ЕБП11 (ДЗО) 3" xfId="3977"/>
    <cellStyle name="_Книга7_Nsi_1_Альбом форм ЕБП11 (ДЗО) 4" xfId="3978"/>
    <cellStyle name="_Книга7_Nsi_1_Альбом форм ЕБП11 (ДЗО) 5" xfId="3979"/>
    <cellStyle name="_Книга7_Nsi_1_Анализ_ФХД_ДЗО_2007_г форматы (для Москвы)" xfId="3980"/>
    <cellStyle name="_Книга7_Nsi_1_ВоКС.Приложение 4 табл. 5.2 к ИП по ВО" xfId="3981"/>
    <cellStyle name="_Книга7_Nsi_1_ВоКС.Приложение 4 табл. 5.2 к ИП по ВС" xfId="3982"/>
    <cellStyle name="_Книга7_Nsi_1_ВоКС_ИП_ ТС_2011_2011_09_01_ отчет" xfId="3983"/>
    <cellStyle name="_Книга7_Nsi_1_Волжские_2011" xfId="3984"/>
    <cellStyle name="_Книга7_Nsi_1_Волжские_2011 2" xfId="3985"/>
    <cellStyle name="_Книга7_Nsi_1_Волжские_2011 3" xfId="3986"/>
    <cellStyle name="_Книга7_Nsi_1_Волжские_2011 4" xfId="3987"/>
    <cellStyle name="_Книга7_Nsi_1_Волжские_2011 5" xfId="3988"/>
    <cellStyle name="_Книга7_Nsi_1_Исполнение ЕБП07 декабрь 2007 ОАО НКС 7" xfId="3989"/>
    <cellStyle name="_Книга7_Nsi_1_Исполнение ЕБП07 декабрь 2007 ОАО НКС 8" xfId="3990"/>
    <cellStyle name="_Книга7_Nsi_1_Исполнение ЕБП08 (ДЗО) для Москвы 2" xfId="3991"/>
    <cellStyle name="_Книга7_Nsi_1_Исполнение ЕБП2007 (ДЗО)2" xfId="3992"/>
    <cellStyle name="_Книга7_Nsi_1_ИФ-4.5" xfId="3993"/>
    <cellStyle name="_Книга7_Nsi_1_Квант_2011" xfId="3994"/>
    <cellStyle name="_Книга7_Nsi_1_Квант_2011 2" xfId="3995"/>
    <cellStyle name="_Книга7_Nsi_1_Квант_2011 3" xfId="3996"/>
    <cellStyle name="_Книга7_Nsi_1_Квант_2011 4" xfId="3997"/>
    <cellStyle name="_Книга7_Nsi_1_Квант_2011 5" xfId="3998"/>
    <cellStyle name="_Книга7_Nsi_139" xfId="84"/>
    <cellStyle name="_Книга7_Nsi_139 2" xfId="3999"/>
    <cellStyle name="_Книга7_Nsi_139 3" xfId="4000"/>
    <cellStyle name="_Книга7_Nsi_139 4" xfId="4001"/>
    <cellStyle name="_Книга7_Nsi_139 5" xfId="4002"/>
    <cellStyle name="_Книга7_Nsi_139 6" xfId="19209"/>
    <cellStyle name="_Книга7_Nsi_139_Альбом форм ЕБП11 (ВоКС) вар 18.01.11" xfId="4003"/>
    <cellStyle name="_Книга7_Nsi_139_Альбом форм ЕБП11 (ВоКС) вар 18.01.11 2" xfId="4004"/>
    <cellStyle name="_Книга7_Nsi_139_Альбом форм ЕБП11 (ВоКС) вар 18.01.11 3" xfId="4005"/>
    <cellStyle name="_Книга7_Nsi_139_Альбом форм ЕБП11 (ВоКС) вар 18.01.11 4" xfId="4006"/>
    <cellStyle name="_Книга7_Nsi_139_Альбом форм ЕБП11 (ВоКС) вар 18.01.11 5" xfId="4007"/>
    <cellStyle name="_Книга7_Nsi_139_Альбом форм ЕБП11 (ДЗО)" xfId="4008"/>
    <cellStyle name="_Книга7_Nsi_139_Альбом форм ЕБП11 (ДЗО) 2" xfId="4009"/>
    <cellStyle name="_Книга7_Nsi_139_Альбом форм ЕБП11 (ДЗО) 3" xfId="4010"/>
    <cellStyle name="_Книга7_Nsi_139_Альбом форм ЕБП11 (ДЗО) 4" xfId="4011"/>
    <cellStyle name="_Книга7_Nsi_139_Альбом форм ЕБП11 (ДЗО) 5" xfId="4012"/>
    <cellStyle name="_Книга7_Nsi_139_Анализ_ФХД_ДЗО_2007_г форматы (для Москвы)" xfId="4013"/>
    <cellStyle name="_Книга7_Nsi_139_ВоКС.Приложение 4 табл. 5.2 к ИП по ВО" xfId="4014"/>
    <cellStyle name="_Книга7_Nsi_139_ВоКС.Приложение 4 табл. 5.2 к ИП по ВС" xfId="4015"/>
    <cellStyle name="_Книга7_Nsi_139_ВоКС_ИП_ ТС_2011_2011_09_01_ отчет" xfId="4016"/>
    <cellStyle name="_Книга7_Nsi_139_Волжские_2011" xfId="4017"/>
    <cellStyle name="_Книга7_Nsi_139_Волжские_2011 2" xfId="4018"/>
    <cellStyle name="_Книга7_Nsi_139_Волжские_2011 3" xfId="4019"/>
    <cellStyle name="_Книга7_Nsi_139_Волжские_2011 4" xfId="4020"/>
    <cellStyle name="_Книга7_Nsi_139_Волжские_2011 5" xfId="4021"/>
    <cellStyle name="_Книга7_Nsi_139_Исполнение ЕБП07 декабрь 2007 ОАО НКС 7" xfId="4022"/>
    <cellStyle name="_Книга7_Nsi_139_Исполнение ЕБП07 декабрь 2007 ОАО НКС 8" xfId="4023"/>
    <cellStyle name="_Книга7_Nsi_139_Исполнение ЕБП08 (ДЗО) для Москвы 2" xfId="4024"/>
    <cellStyle name="_Книга7_Nsi_139_Исполнение ЕБП2007 (ДЗО)2" xfId="4025"/>
    <cellStyle name="_Книга7_Nsi_139_ИФ-4.5" xfId="4026"/>
    <cellStyle name="_Книга7_Nsi_139_Квант_2011" xfId="4027"/>
    <cellStyle name="_Книга7_Nsi_139_Квант_2011 2" xfId="4028"/>
    <cellStyle name="_Книга7_Nsi_139_Квант_2011 3" xfId="4029"/>
    <cellStyle name="_Книга7_Nsi_139_Квант_2011 4" xfId="4030"/>
    <cellStyle name="_Книга7_Nsi_139_Квант_2011 5" xfId="4031"/>
    <cellStyle name="_Книга7_Nsi_140" xfId="85"/>
    <cellStyle name="_Книга7_Nsi_140 2" xfId="4032"/>
    <cellStyle name="_Книга7_Nsi_140 3" xfId="4033"/>
    <cellStyle name="_Книга7_Nsi_140 4" xfId="4034"/>
    <cellStyle name="_Книга7_Nsi_140 5" xfId="4035"/>
    <cellStyle name="_Книга7_Nsi_140 6" xfId="19210"/>
    <cellStyle name="_Книга7_Nsi_140(Зах)" xfId="86"/>
    <cellStyle name="_Книга7_Nsi_140(Зах) 2" xfId="4036"/>
    <cellStyle name="_Книга7_Nsi_140(Зах) 3" xfId="4037"/>
    <cellStyle name="_Книга7_Nsi_140(Зах) 4" xfId="4038"/>
    <cellStyle name="_Книга7_Nsi_140(Зах) 5" xfId="4039"/>
    <cellStyle name="_Книга7_Nsi_140(Зах) 6" xfId="19211"/>
    <cellStyle name="_Книга7_Nsi_140(Зах)_Альбом форм ЕБП11 (ВоКС) вар 18.01.11" xfId="4040"/>
    <cellStyle name="_Книга7_Nsi_140(Зах)_Альбом форм ЕБП11 (ВоКС) вар 18.01.11 2" xfId="4041"/>
    <cellStyle name="_Книга7_Nsi_140(Зах)_Альбом форм ЕБП11 (ВоКС) вар 18.01.11 3" xfId="4042"/>
    <cellStyle name="_Книга7_Nsi_140(Зах)_Альбом форм ЕБП11 (ВоКС) вар 18.01.11 4" xfId="4043"/>
    <cellStyle name="_Книга7_Nsi_140(Зах)_Альбом форм ЕБП11 (ВоКС) вар 18.01.11 5" xfId="4044"/>
    <cellStyle name="_Книга7_Nsi_140(Зах)_Альбом форм ЕБП11 (ДЗО)" xfId="4045"/>
    <cellStyle name="_Книга7_Nsi_140(Зах)_Альбом форм ЕБП11 (ДЗО) 2" xfId="4046"/>
    <cellStyle name="_Книга7_Nsi_140(Зах)_Альбом форм ЕБП11 (ДЗО) 3" xfId="4047"/>
    <cellStyle name="_Книга7_Nsi_140(Зах)_Альбом форм ЕБП11 (ДЗО) 4" xfId="4048"/>
    <cellStyle name="_Книга7_Nsi_140(Зах)_Альбом форм ЕБП11 (ДЗО) 5" xfId="4049"/>
    <cellStyle name="_Книга7_Nsi_140(Зах)_Анализ_ФХД_ДЗО_2007_г форматы (для Москвы)" xfId="4050"/>
    <cellStyle name="_Книга7_Nsi_140(Зах)_ВоКС.Приложение 4 табл. 5.2 к ИП по ВО" xfId="4051"/>
    <cellStyle name="_Книга7_Nsi_140(Зах)_ВоКС.Приложение 4 табл. 5.2 к ИП по ВС" xfId="4052"/>
    <cellStyle name="_Книга7_Nsi_140(Зах)_ВоКС_ИП_ ТС_2011_2011_09_01_ отчет" xfId="4053"/>
    <cellStyle name="_Книга7_Nsi_140(Зах)_Волжские_2011" xfId="4054"/>
    <cellStyle name="_Книга7_Nsi_140(Зах)_Волжские_2011 2" xfId="4055"/>
    <cellStyle name="_Книга7_Nsi_140(Зах)_Волжские_2011 3" xfId="4056"/>
    <cellStyle name="_Книга7_Nsi_140(Зах)_Волжские_2011 4" xfId="4057"/>
    <cellStyle name="_Книга7_Nsi_140(Зах)_Волжские_2011 5" xfId="4058"/>
    <cellStyle name="_Книга7_Nsi_140(Зах)_Исполнение ЕБП07 декабрь 2007 ОАО НКС 7" xfId="4059"/>
    <cellStyle name="_Книга7_Nsi_140(Зах)_Исполнение ЕБП07 декабрь 2007 ОАО НКС 8" xfId="4060"/>
    <cellStyle name="_Книга7_Nsi_140(Зах)_Исполнение ЕБП08 (ДЗО) для Москвы 2" xfId="4061"/>
    <cellStyle name="_Книга7_Nsi_140(Зах)_Исполнение ЕБП2007 (ДЗО)2" xfId="4062"/>
    <cellStyle name="_Книга7_Nsi_140(Зах)_ИФ-4.5" xfId="4063"/>
    <cellStyle name="_Книга7_Nsi_140(Зах)_Квант_2011" xfId="4064"/>
    <cellStyle name="_Книга7_Nsi_140(Зах)_Квант_2011 2" xfId="4065"/>
    <cellStyle name="_Книга7_Nsi_140(Зах)_Квант_2011 3" xfId="4066"/>
    <cellStyle name="_Книга7_Nsi_140(Зах)_Квант_2011 4" xfId="4067"/>
    <cellStyle name="_Книга7_Nsi_140(Зах)_Квант_2011 5" xfId="4068"/>
    <cellStyle name="_Книга7_Nsi_140_mod" xfId="87"/>
    <cellStyle name="_Книга7_Nsi_140_mod 2" xfId="4069"/>
    <cellStyle name="_Книга7_Nsi_140_mod 3" xfId="4070"/>
    <cellStyle name="_Книга7_Nsi_140_mod 4" xfId="4071"/>
    <cellStyle name="_Книга7_Nsi_140_mod 5" xfId="4072"/>
    <cellStyle name="_Книга7_Nsi_140_mod 6" xfId="19212"/>
    <cellStyle name="_Книга7_Nsi_140_mod_Альбом форм ЕБП11 (ВоКС) вар 18.01.11" xfId="4073"/>
    <cellStyle name="_Книга7_Nsi_140_mod_Альбом форм ЕБП11 (ВоКС) вар 18.01.11 2" xfId="4074"/>
    <cellStyle name="_Книга7_Nsi_140_mod_Альбом форм ЕБП11 (ВоКС) вар 18.01.11 3" xfId="4075"/>
    <cellStyle name="_Книга7_Nsi_140_mod_Альбом форм ЕБП11 (ВоКС) вар 18.01.11 4" xfId="4076"/>
    <cellStyle name="_Книга7_Nsi_140_mod_Альбом форм ЕБП11 (ВоКС) вар 18.01.11 5" xfId="4077"/>
    <cellStyle name="_Книга7_Nsi_140_mod_Альбом форм ЕБП11 (ДЗО)" xfId="4078"/>
    <cellStyle name="_Книга7_Nsi_140_mod_Альбом форм ЕБП11 (ДЗО) 2" xfId="4079"/>
    <cellStyle name="_Книга7_Nsi_140_mod_Альбом форм ЕБП11 (ДЗО) 3" xfId="4080"/>
    <cellStyle name="_Книга7_Nsi_140_mod_Альбом форм ЕБП11 (ДЗО) 4" xfId="4081"/>
    <cellStyle name="_Книга7_Nsi_140_mod_Альбом форм ЕБП11 (ДЗО) 5" xfId="4082"/>
    <cellStyle name="_Книга7_Nsi_140_mod_Анализ_ФХД_ДЗО_2007_г форматы (для Москвы)" xfId="4083"/>
    <cellStyle name="_Книга7_Nsi_140_mod_ВоКС.Приложение 4 табл. 5.2 к ИП по ВО" xfId="4084"/>
    <cellStyle name="_Книга7_Nsi_140_mod_ВоКС.Приложение 4 табл. 5.2 к ИП по ВС" xfId="4085"/>
    <cellStyle name="_Книга7_Nsi_140_mod_ВоКС_ИП_ ТС_2011_2011_09_01_ отчет" xfId="4086"/>
    <cellStyle name="_Книга7_Nsi_140_mod_Волжские_2011" xfId="4087"/>
    <cellStyle name="_Книга7_Nsi_140_mod_Волжские_2011 2" xfId="4088"/>
    <cellStyle name="_Книга7_Nsi_140_mod_Волжские_2011 3" xfId="4089"/>
    <cellStyle name="_Книга7_Nsi_140_mod_Волжские_2011 4" xfId="4090"/>
    <cellStyle name="_Книга7_Nsi_140_mod_Волжские_2011 5" xfId="4091"/>
    <cellStyle name="_Книга7_Nsi_140_mod_Исполнение ЕБП07 декабрь 2007 ОАО НКС 7" xfId="4092"/>
    <cellStyle name="_Книга7_Nsi_140_mod_Исполнение ЕБП07 декабрь 2007 ОАО НКС 8" xfId="4093"/>
    <cellStyle name="_Книга7_Nsi_140_mod_Исполнение ЕБП08 (ДЗО) для Москвы 2" xfId="4094"/>
    <cellStyle name="_Книга7_Nsi_140_mod_Исполнение ЕБП2007 (ДЗО)2" xfId="4095"/>
    <cellStyle name="_Книга7_Nsi_140_mod_ИФ-4.5" xfId="4096"/>
    <cellStyle name="_Книга7_Nsi_140_mod_Квант_2011" xfId="4097"/>
    <cellStyle name="_Книга7_Nsi_140_mod_Квант_2011 2" xfId="4098"/>
    <cellStyle name="_Книга7_Nsi_140_mod_Квант_2011 3" xfId="4099"/>
    <cellStyle name="_Книга7_Nsi_140_mod_Квант_2011 4" xfId="4100"/>
    <cellStyle name="_Книга7_Nsi_140_mod_Квант_2011 5" xfId="4101"/>
    <cellStyle name="_Книга7_Nsi_140_Альбом форм ЕБП11 (ВоКС) вар 18.01.11" xfId="4102"/>
    <cellStyle name="_Книга7_Nsi_140_Альбом форм ЕБП11 (ВоКС) вар 18.01.11 2" xfId="4103"/>
    <cellStyle name="_Книга7_Nsi_140_Альбом форм ЕБП11 (ВоКС) вар 18.01.11 3" xfId="4104"/>
    <cellStyle name="_Книга7_Nsi_140_Альбом форм ЕБП11 (ВоКС) вар 18.01.11 4" xfId="4105"/>
    <cellStyle name="_Книга7_Nsi_140_Альбом форм ЕБП11 (ВоКС) вар 18.01.11 5" xfId="4106"/>
    <cellStyle name="_Книга7_Nsi_140_Альбом форм ЕБП11 (ДЗО)" xfId="4107"/>
    <cellStyle name="_Книга7_Nsi_140_Альбом форм ЕБП11 (ДЗО) 2" xfId="4108"/>
    <cellStyle name="_Книга7_Nsi_140_Альбом форм ЕБП11 (ДЗО) 3" xfId="4109"/>
    <cellStyle name="_Книга7_Nsi_140_Альбом форм ЕБП11 (ДЗО) 4" xfId="4110"/>
    <cellStyle name="_Книга7_Nsi_140_Альбом форм ЕБП11 (ДЗО) 5" xfId="4111"/>
    <cellStyle name="_Книга7_Nsi_140_Анализ_ФХД_ДЗО_2007_г форматы (для Москвы)" xfId="4112"/>
    <cellStyle name="_Книга7_Nsi_140_ВоКС.Приложение 4 табл. 5.2 к ИП по ВО" xfId="4113"/>
    <cellStyle name="_Книга7_Nsi_140_ВоКС.Приложение 4 табл. 5.2 к ИП по ВС" xfId="4114"/>
    <cellStyle name="_Книга7_Nsi_140_ВоКС_ИП_ ТС_2011_2011_09_01_ отчет" xfId="4115"/>
    <cellStyle name="_Книга7_Nsi_140_Волжские_2011" xfId="4116"/>
    <cellStyle name="_Книга7_Nsi_140_Волжские_2011 2" xfId="4117"/>
    <cellStyle name="_Книга7_Nsi_140_Волжские_2011 3" xfId="4118"/>
    <cellStyle name="_Книга7_Nsi_140_Волжские_2011 4" xfId="4119"/>
    <cellStyle name="_Книга7_Nsi_140_Волжские_2011 5" xfId="4120"/>
    <cellStyle name="_Книга7_Nsi_140_Исполнение ЕБП07 декабрь 2007 ОАО НКС 7" xfId="4121"/>
    <cellStyle name="_Книга7_Nsi_140_Исполнение ЕБП07 декабрь 2007 ОАО НКС 8" xfId="4122"/>
    <cellStyle name="_Книга7_Nsi_140_Исполнение ЕБП08 (ДЗО) для Москвы 2" xfId="4123"/>
    <cellStyle name="_Книга7_Nsi_140_Исполнение ЕБП2007 (ДЗО)2" xfId="4124"/>
    <cellStyle name="_Книга7_Nsi_140_ИФ-4.5" xfId="4125"/>
    <cellStyle name="_Книга7_Nsi_140_Квант_2011" xfId="4126"/>
    <cellStyle name="_Книга7_Nsi_140_Квант_2011 2" xfId="4127"/>
    <cellStyle name="_Книга7_Nsi_140_Квант_2011 3" xfId="4128"/>
    <cellStyle name="_Книга7_Nsi_140_Квант_2011 4" xfId="4129"/>
    <cellStyle name="_Книга7_Nsi_140_Квант_2011 5" xfId="4130"/>
    <cellStyle name="_Книга7_Nsi_Альбом форм ЕБП11 (ВоКС) вар 18.01.11" xfId="4131"/>
    <cellStyle name="_Книга7_Nsi_Альбом форм ЕБП11 (ВоКС) вар 18.01.11 2" xfId="4132"/>
    <cellStyle name="_Книга7_Nsi_Альбом форм ЕБП11 (ВоКС) вар 18.01.11 3" xfId="4133"/>
    <cellStyle name="_Книга7_Nsi_Альбом форм ЕБП11 (ВоКС) вар 18.01.11 4" xfId="4134"/>
    <cellStyle name="_Книга7_Nsi_Альбом форм ЕБП11 (ВоКС) вар 18.01.11 5" xfId="4135"/>
    <cellStyle name="_Книга7_Nsi_Альбом форм ЕБП11 (ДЗО)" xfId="4136"/>
    <cellStyle name="_Книга7_Nsi_Альбом форм ЕБП11 (ДЗО) 2" xfId="4137"/>
    <cellStyle name="_Книга7_Nsi_Альбом форм ЕБП11 (ДЗО) 3" xfId="4138"/>
    <cellStyle name="_Книга7_Nsi_Альбом форм ЕБП11 (ДЗО) 4" xfId="4139"/>
    <cellStyle name="_Книга7_Nsi_Альбом форм ЕБП11 (ДЗО) 5" xfId="4140"/>
    <cellStyle name="_Книга7_Nsi_Анализ_ФХД_ДЗО_2007_г форматы (для Москвы)" xfId="4141"/>
    <cellStyle name="_Книга7_Nsi_ВоКС.Приложение 4 табл. 5.2 к ИП по ВО" xfId="4142"/>
    <cellStyle name="_Книга7_Nsi_ВоКС.Приложение 4 табл. 5.2 к ИП по ВС" xfId="4143"/>
    <cellStyle name="_Книга7_Nsi_ВоКС_ИП_ ТС_2011_2011_09_01_ отчет" xfId="4144"/>
    <cellStyle name="_Книга7_Nsi_Волжские_2011" xfId="4145"/>
    <cellStyle name="_Книга7_Nsi_Волжские_2011 2" xfId="4146"/>
    <cellStyle name="_Книга7_Nsi_Волжские_2011 3" xfId="4147"/>
    <cellStyle name="_Книга7_Nsi_Волжские_2011 4" xfId="4148"/>
    <cellStyle name="_Книга7_Nsi_Волжские_2011 5" xfId="4149"/>
    <cellStyle name="_Книга7_Nsi_Исполнение ЕБП07 декабрь 2007 ОАО НКС 7" xfId="4150"/>
    <cellStyle name="_Книга7_Nsi_Исполнение ЕБП07 декабрь 2007 ОАО НКС 8" xfId="4151"/>
    <cellStyle name="_Книга7_Nsi_Исполнение ЕБП08 (ДЗО) для Москвы 2" xfId="4152"/>
    <cellStyle name="_Книга7_Nsi_Исполнение ЕБП2007 (ДЗО)2" xfId="4153"/>
    <cellStyle name="_Книга7_Nsi_ИФ-4.5" xfId="4154"/>
    <cellStyle name="_Книга7_Nsi_Квант_2011" xfId="4155"/>
    <cellStyle name="_Книга7_Nsi_Квант_2011 2" xfId="4156"/>
    <cellStyle name="_Книга7_Nsi_Квант_2011 3" xfId="4157"/>
    <cellStyle name="_Книга7_Nsi_Квант_2011 4" xfId="4158"/>
    <cellStyle name="_Книга7_Nsi_Квант_2011 5" xfId="4159"/>
    <cellStyle name="_Книга7_Summary" xfId="88"/>
    <cellStyle name="_Книга7_Summary 2" xfId="4160"/>
    <cellStyle name="_Книга7_Summary 3" xfId="4161"/>
    <cellStyle name="_Книга7_Summary 4" xfId="4162"/>
    <cellStyle name="_Книга7_Summary 5" xfId="4163"/>
    <cellStyle name="_Книга7_Summary 6" xfId="19213"/>
    <cellStyle name="_Книга7_Summary_Альбом форм ЕБП11 (ВоКС) вар 18.01.11" xfId="4164"/>
    <cellStyle name="_Книга7_Summary_Альбом форм ЕБП11 (ВоКС) вар 18.01.11 2" xfId="4165"/>
    <cellStyle name="_Книга7_Summary_Альбом форм ЕБП11 (ВоКС) вар 18.01.11 3" xfId="4166"/>
    <cellStyle name="_Книга7_Summary_Альбом форм ЕБП11 (ВоКС) вар 18.01.11 4" xfId="4167"/>
    <cellStyle name="_Книга7_Summary_Альбом форм ЕБП11 (ВоКС) вар 18.01.11 5" xfId="4168"/>
    <cellStyle name="_Книга7_Summary_Альбом форм ЕБП11 (ДЗО)" xfId="4169"/>
    <cellStyle name="_Книга7_Summary_Альбом форм ЕБП11 (ДЗО) 2" xfId="4170"/>
    <cellStyle name="_Книга7_Summary_Альбом форм ЕБП11 (ДЗО) 3" xfId="4171"/>
    <cellStyle name="_Книга7_Summary_Альбом форм ЕБП11 (ДЗО) 4" xfId="4172"/>
    <cellStyle name="_Книга7_Summary_Альбом форм ЕБП11 (ДЗО) 5" xfId="4173"/>
    <cellStyle name="_Книга7_Summary_Анализ_ФХД_ДЗО_2007_г форматы (для Москвы)" xfId="4174"/>
    <cellStyle name="_Книга7_Summary_ВоКС.Приложение 4 табл. 5.2 к ИП по ВО" xfId="4175"/>
    <cellStyle name="_Книга7_Summary_ВоКС.Приложение 4 табл. 5.2 к ИП по ВС" xfId="4176"/>
    <cellStyle name="_Книга7_Summary_ВоКС_ИП_ ТС_2011_2011_09_01_ отчет" xfId="4177"/>
    <cellStyle name="_Книга7_Summary_Волжские_2011" xfId="4178"/>
    <cellStyle name="_Книга7_Summary_Волжские_2011 2" xfId="4179"/>
    <cellStyle name="_Книга7_Summary_Волжские_2011 3" xfId="4180"/>
    <cellStyle name="_Книга7_Summary_Волжские_2011 4" xfId="4181"/>
    <cellStyle name="_Книга7_Summary_Волжские_2011 5" xfId="4182"/>
    <cellStyle name="_Книга7_Summary_Исполнение ЕБП07 декабрь 2007 ОАО НКС 7" xfId="4183"/>
    <cellStyle name="_Книга7_Summary_Исполнение ЕБП07 декабрь 2007 ОАО НКС 8" xfId="4184"/>
    <cellStyle name="_Книга7_Summary_Исполнение ЕБП08 (ДЗО) для Москвы 2" xfId="4185"/>
    <cellStyle name="_Книга7_Summary_Исполнение ЕБП2007 (ДЗО)2" xfId="4186"/>
    <cellStyle name="_Книга7_Summary_ИФ-4.5" xfId="4187"/>
    <cellStyle name="_Книга7_Summary_Квант_2011" xfId="4188"/>
    <cellStyle name="_Книга7_Summary_Квант_2011 2" xfId="4189"/>
    <cellStyle name="_Книга7_Summary_Квант_2011 3" xfId="4190"/>
    <cellStyle name="_Книга7_Summary_Квант_2011 4" xfId="4191"/>
    <cellStyle name="_Книга7_Summary_Квант_2011 5" xfId="4192"/>
    <cellStyle name="_Книга7_Tax_form_1кв_3" xfId="89"/>
    <cellStyle name="_Книга7_Tax_form_1кв_3 2" xfId="4193"/>
    <cellStyle name="_Книга7_Tax_form_1кв_3 3" xfId="4194"/>
    <cellStyle name="_Книга7_Tax_form_1кв_3 4" xfId="4195"/>
    <cellStyle name="_Книга7_Tax_form_1кв_3 5" xfId="4196"/>
    <cellStyle name="_Книга7_Tax_form_1кв_3 6" xfId="19214"/>
    <cellStyle name="_Книга7_Tax_form_1кв_3_Альбом форм ЕБП11 (ВоКС) вар 18.01.11" xfId="4197"/>
    <cellStyle name="_Книга7_Tax_form_1кв_3_Альбом форм ЕБП11 (ВоКС) вар 18.01.11 2" xfId="4198"/>
    <cellStyle name="_Книга7_Tax_form_1кв_3_Альбом форм ЕБП11 (ВоКС) вар 18.01.11 3" xfId="4199"/>
    <cellStyle name="_Книга7_Tax_form_1кв_3_Альбом форм ЕБП11 (ВоКС) вар 18.01.11 4" xfId="4200"/>
    <cellStyle name="_Книга7_Tax_form_1кв_3_Альбом форм ЕБП11 (ВоКС) вар 18.01.11 5" xfId="4201"/>
    <cellStyle name="_Книга7_Tax_form_1кв_3_Альбом форм ЕБП11 (ДЗО)" xfId="4202"/>
    <cellStyle name="_Книга7_Tax_form_1кв_3_Альбом форм ЕБП11 (ДЗО) 2" xfId="4203"/>
    <cellStyle name="_Книга7_Tax_form_1кв_3_Альбом форм ЕБП11 (ДЗО) 3" xfId="4204"/>
    <cellStyle name="_Книга7_Tax_form_1кв_3_Альбом форм ЕБП11 (ДЗО) 4" xfId="4205"/>
    <cellStyle name="_Книга7_Tax_form_1кв_3_Альбом форм ЕБП11 (ДЗО) 5" xfId="4206"/>
    <cellStyle name="_Книга7_Tax_form_1кв_3_Анализ_ФХД_ДЗО_2007_г форматы (для Москвы)" xfId="4207"/>
    <cellStyle name="_Книга7_Tax_form_1кв_3_ВоКС.Приложение 4 табл. 5.2 к ИП по ВО" xfId="4208"/>
    <cellStyle name="_Книга7_Tax_form_1кв_3_ВоКС.Приложение 4 табл. 5.2 к ИП по ВС" xfId="4209"/>
    <cellStyle name="_Книга7_Tax_form_1кв_3_ВоКС_ИП_ ТС_2011_2011_09_01_ отчет" xfId="4210"/>
    <cellStyle name="_Книга7_Tax_form_1кв_3_Волжские_2011" xfId="4211"/>
    <cellStyle name="_Книга7_Tax_form_1кв_3_Волжские_2011 2" xfId="4212"/>
    <cellStyle name="_Книга7_Tax_form_1кв_3_Волжские_2011 3" xfId="4213"/>
    <cellStyle name="_Книга7_Tax_form_1кв_3_Волжские_2011 4" xfId="4214"/>
    <cellStyle name="_Книга7_Tax_form_1кв_3_Волжские_2011 5" xfId="4215"/>
    <cellStyle name="_Книга7_Tax_form_1кв_3_Исполнение ЕБП07 декабрь 2007 ОАО НКС 7" xfId="4216"/>
    <cellStyle name="_Книга7_Tax_form_1кв_3_Исполнение ЕБП07 декабрь 2007 ОАО НКС 8" xfId="4217"/>
    <cellStyle name="_Книга7_Tax_form_1кв_3_Исполнение ЕБП08 (ДЗО) для Москвы 2" xfId="4218"/>
    <cellStyle name="_Книга7_Tax_form_1кв_3_Исполнение ЕБП2007 (ДЗО)2" xfId="4219"/>
    <cellStyle name="_Книга7_Tax_form_1кв_3_ИФ-4.5" xfId="4220"/>
    <cellStyle name="_Книга7_Tax_form_1кв_3_Квант_2011" xfId="4221"/>
    <cellStyle name="_Книга7_Tax_form_1кв_3_Квант_2011 2" xfId="4222"/>
    <cellStyle name="_Книга7_Tax_form_1кв_3_Квант_2011 3" xfId="4223"/>
    <cellStyle name="_Книга7_Tax_form_1кв_3_Квант_2011 4" xfId="4224"/>
    <cellStyle name="_Книга7_Tax_form_1кв_3_Квант_2011 5" xfId="4225"/>
    <cellStyle name="_Книга7_Альбом форм ЕБП11 (ВоКС) вар 18.01.11" xfId="4226"/>
    <cellStyle name="_Книга7_Альбом форм ЕБП11 (ВоКС) вар 18.01.11 2" xfId="4227"/>
    <cellStyle name="_Книга7_Альбом форм ЕБП11 (ВоКС) вар 18.01.11 3" xfId="4228"/>
    <cellStyle name="_Книга7_Альбом форм ЕБП11 (ВоКС) вар 18.01.11 4" xfId="4229"/>
    <cellStyle name="_Книга7_Альбом форм ЕБП11 (ВоКС) вар 18.01.11 5" xfId="4230"/>
    <cellStyle name="_Книга7_Альбом форм ЕБП11 (ДЗО)" xfId="4231"/>
    <cellStyle name="_Книга7_Альбом форм ЕБП11 (ДЗО) 2" xfId="4232"/>
    <cellStyle name="_Книга7_Альбом форм ЕБП11 (ДЗО) 3" xfId="4233"/>
    <cellStyle name="_Книга7_Альбом форм ЕБП11 (ДЗО) 4" xfId="4234"/>
    <cellStyle name="_Книга7_Альбом форм ЕБП11 (ДЗО) 5" xfId="4235"/>
    <cellStyle name="_Книга7_Анализ_ФХД_ДЗО_2007_г форматы (для Москвы)" xfId="4236"/>
    <cellStyle name="_Книга7_БКЭ" xfId="90"/>
    <cellStyle name="_Книга7_БКЭ 2" xfId="4237"/>
    <cellStyle name="_Книга7_БКЭ 3" xfId="4238"/>
    <cellStyle name="_Книга7_БКЭ 4" xfId="4239"/>
    <cellStyle name="_Книга7_БКЭ 5" xfId="4240"/>
    <cellStyle name="_Книга7_БКЭ 6" xfId="19215"/>
    <cellStyle name="_Книга7_БКЭ_Альбом форм ЕБП11 (ВоКС) вар 18.01.11" xfId="4241"/>
    <cellStyle name="_Книга7_БКЭ_Альбом форм ЕБП11 (ВоКС) вар 18.01.11 2" xfId="4242"/>
    <cellStyle name="_Книга7_БКЭ_Альбом форм ЕБП11 (ВоКС) вар 18.01.11 3" xfId="4243"/>
    <cellStyle name="_Книга7_БКЭ_Альбом форм ЕБП11 (ВоКС) вар 18.01.11 4" xfId="4244"/>
    <cellStyle name="_Книга7_БКЭ_Альбом форм ЕБП11 (ВоКС) вар 18.01.11 5" xfId="4245"/>
    <cellStyle name="_Книга7_БКЭ_Альбом форм ЕБП11 (ДЗО)" xfId="4246"/>
    <cellStyle name="_Книга7_БКЭ_Альбом форм ЕБП11 (ДЗО) 2" xfId="4247"/>
    <cellStyle name="_Книга7_БКЭ_Альбом форм ЕБП11 (ДЗО) 3" xfId="4248"/>
    <cellStyle name="_Книга7_БКЭ_Альбом форм ЕБП11 (ДЗО) 4" xfId="4249"/>
    <cellStyle name="_Книга7_БКЭ_Альбом форм ЕБП11 (ДЗО) 5" xfId="4250"/>
    <cellStyle name="_Книга7_БКЭ_Анализ_ФХД_ДЗО_2007_г форматы (для Москвы)" xfId="4251"/>
    <cellStyle name="_Книга7_БКЭ_ВоКС.Приложение 4 табл. 5.2 к ИП по ВО" xfId="4252"/>
    <cellStyle name="_Книга7_БКЭ_ВоКС.Приложение 4 табл. 5.2 к ИП по ВС" xfId="4253"/>
    <cellStyle name="_Книга7_БКЭ_ВоКС_ИП_ ТС_2011_2011_09_01_ отчет" xfId="4254"/>
    <cellStyle name="_Книга7_БКЭ_Волжские_2011" xfId="4255"/>
    <cellStyle name="_Книга7_БКЭ_Волжские_2011 2" xfId="4256"/>
    <cellStyle name="_Книга7_БКЭ_Волжские_2011 3" xfId="4257"/>
    <cellStyle name="_Книга7_БКЭ_Волжские_2011 4" xfId="4258"/>
    <cellStyle name="_Книга7_БКЭ_Волжские_2011 5" xfId="4259"/>
    <cellStyle name="_Книга7_БКЭ_Исполнение ЕБП07 декабрь 2007 ОАО НКС 7" xfId="4260"/>
    <cellStyle name="_Книга7_БКЭ_Исполнение ЕБП07 декабрь 2007 ОАО НКС 8" xfId="4261"/>
    <cellStyle name="_Книга7_БКЭ_Исполнение ЕБП08 (ДЗО) для Москвы 2" xfId="4262"/>
    <cellStyle name="_Книга7_БКЭ_Исполнение ЕБП2007 (ДЗО)2" xfId="4263"/>
    <cellStyle name="_Книга7_БКЭ_ИФ-4.5" xfId="4264"/>
    <cellStyle name="_Книга7_БКЭ_Квант_2011" xfId="4265"/>
    <cellStyle name="_Книга7_БКЭ_Квант_2011 2" xfId="4266"/>
    <cellStyle name="_Книга7_БКЭ_Квант_2011 3" xfId="4267"/>
    <cellStyle name="_Книга7_БКЭ_Квант_2011 4" xfId="4268"/>
    <cellStyle name="_Книга7_БКЭ_Квант_2011 5" xfId="4269"/>
    <cellStyle name="_Книга7_ВоКС.Приложение 4 табл. 5.2 к ИП по ВО" xfId="4270"/>
    <cellStyle name="_Книга7_ВоКС.Приложение 4 табл. 5.2 к ИП по ВС" xfId="4271"/>
    <cellStyle name="_Книга7_ВоКС_ИП_ ТС_2011_2011_09_01_ отчет" xfId="4272"/>
    <cellStyle name="_Книга7_Волжские_2011" xfId="4273"/>
    <cellStyle name="_Книга7_Волжские_2011 2" xfId="4274"/>
    <cellStyle name="_Книга7_Волжские_2011 3" xfId="4275"/>
    <cellStyle name="_Книга7_Волжские_2011 4" xfId="4276"/>
    <cellStyle name="_Книга7_Волжские_2011 5" xfId="4277"/>
    <cellStyle name="_Книга7_Исполнение ЕБП07 декабрь 2007 ОАО НКС 7" xfId="4278"/>
    <cellStyle name="_Книга7_Исполнение ЕБП07 декабрь 2007 ОАО НКС 8" xfId="4279"/>
    <cellStyle name="_Книга7_Исполнение ЕБП08 (ДЗО) для Москвы 2" xfId="4280"/>
    <cellStyle name="_Книга7_Исполнение ЕБП2007 (ДЗО)2" xfId="4281"/>
    <cellStyle name="_Книга7_ИФ-4.5" xfId="4282"/>
    <cellStyle name="_Книга7_Квант_2011" xfId="4283"/>
    <cellStyle name="_Книга7_Квант_2011 2" xfId="4284"/>
    <cellStyle name="_Книга7_Квант_2011 3" xfId="4285"/>
    <cellStyle name="_Книга7_Квант_2011 4" xfId="4286"/>
    <cellStyle name="_Книга7_Квант_2011 5" xfId="4287"/>
    <cellStyle name="_Копия Приложение № 1 к регламенту по формированию Инвестиционной программы_01_01_2008" xfId="4288"/>
    <cellStyle name="_Копия Приложение № 1 к регламенту по формированию Инвестиционной программы_01_01_2008 2" xfId="4289"/>
    <cellStyle name="_Копия Приложение № 1 к регламенту по формированию Инвестиционной программы_01_01_2008 3" xfId="4290"/>
    <cellStyle name="_Копия Приложение № 1 к регламенту по формированию Инвестиционной программы_01_01_2008 4" xfId="4291"/>
    <cellStyle name="_Копия Приложение № 1 к регламенту по формированию Инвестиционной программы_01_01_2008 5" xfId="4292"/>
    <cellStyle name="_Кредиторы_Налоги_Кузбассэнерго_2" xfId="4293"/>
    <cellStyle name="_кредиты" xfId="4294"/>
    <cellStyle name="_Куликова ОПП" xfId="91"/>
    <cellStyle name="_Куликова ОПП 2" xfId="4295"/>
    <cellStyle name="_Куликова ОПП 3" xfId="4296"/>
    <cellStyle name="_Куликова ОПП 4" xfId="4297"/>
    <cellStyle name="_Куликова ОПП 5" xfId="4298"/>
    <cellStyle name="_Куликова ОПП 6" xfId="19216"/>
    <cellStyle name="_Куликова ОПП_Альбом форм ЕБП11 (ВоКС) вар 18.01.11" xfId="4299"/>
    <cellStyle name="_Куликова ОПП_Альбом форм ЕБП11 (ВоКС) вар 18.01.11 2" xfId="4300"/>
    <cellStyle name="_Куликова ОПП_Альбом форм ЕБП11 (ВоКС) вар 18.01.11 3" xfId="4301"/>
    <cellStyle name="_Куликова ОПП_Альбом форм ЕБП11 (ВоКС) вар 18.01.11 4" xfId="4302"/>
    <cellStyle name="_Куликова ОПП_Альбом форм ЕБП11 (ВоКС) вар 18.01.11 5" xfId="4303"/>
    <cellStyle name="_Куликова ОПП_Альбом форм ЕБП11 (ДЗО)" xfId="4304"/>
    <cellStyle name="_Куликова ОПП_Альбом форм ЕБП11 (ДЗО) 2" xfId="4305"/>
    <cellStyle name="_Куликова ОПП_Альбом форм ЕБП11 (ДЗО) 3" xfId="4306"/>
    <cellStyle name="_Куликова ОПП_Альбом форм ЕБП11 (ДЗО) 4" xfId="4307"/>
    <cellStyle name="_Куликова ОПП_Альбом форм ЕБП11 (ДЗО) 5" xfId="4308"/>
    <cellStyle name="_Куликова ОПП_Анализ_ФХД_ДЗО_2007_г форматы (для Москвы)" xfId="4309"/>
    <cellStyle name="_Куликова ОПП_ВоКС.Приложение 4 табл. 5.2 к ИП по ВО" xfId="4310"/>
    <cellStyle name="_Куликова ОПП_ВоКС.Приложение 4 табл. 5.2 к ИП по ВС" xfId="4311"/>
    <cellStyle name="_Куликова ОПП_ВоКС_ИП_ ТС_2011_2011_09_01_ отчет" xfId="4312"/>
    <cellStyle name="_Куликова ОПП_Волжские_2011" xfId="4313"/>
    <cellStyle name="_Куликова ОПП_Волжские_2011 2" xfId="4314"/>
    <cellStyle name="_Куликова ОПП_Волжские_2011 3" xfId="4315"/>
    <cellStyle name="_Куликова ОПП_Волжские_2011 4" xfId="4316"/>
    <cellStyle name="_Куликова ОПП_Волжские_2011 5" xfId="4317"/>
    <cellStyle name="_Куликова ОПП_Исполнение ЕБП07 декабрь 2007 ОАО НКС 7" xfId="4318"/>
    <cellStyle name="_Куликова ОПП_Исполнение ЕБП07 декабрь 2007 ОАО НКС 8" xfId="4319"/>
    <cellStyle name="_Куликова ОПП_Исполнение ЕБП08 (ДЗО) для Москвы 2" xfId="4320"/>
    <cellStyle name="_Куликова ОПП_Исполнение ЕБП2007 (ДЗО)2" xfId="4321"/>
    <cellStyle name="_Куликова ОПП_ИФ-4.5" xfId="4322"/>
    <cellStyle name="_Куликова ОПП_Квант_2011" xfId="4323"/>
    <cellStyle name="_Куликова ОПП_Квант_2011 2" xfId="4324"/>
    <cellStyle name="_Куликова ОПП_Квант_2011 3" xfId="4325"/>
    <cellStyle name="_Куликова ОПП_Квант_2011 4" xfId="4326"/>
    <cellStyle name="_Куликова ОПП_Квант_2011 5" xfId="4327"/>
    <cellStyle name="_Лист1" xfId="4328"/>
    <cellStyle name="_Макет пр.пр.2006" xfId="4329"/>
    <cellStyle name="_Макет пр.пр.2006 2" xfId="4330"/>
    <cellStyle name="_Макет пр.пр.2006 3" xfId="4331"/>
    <cellStyle name="_Макет пр.пр.2006 4" xfId="4332"/>
    <cellStyle name="_МОДЕЛЬ_1 (2)" xfId="4333"/>
    <cellStyle name="_МОДЕЛЬ_1 (2)_PR.PROG.WARM.NOTCOMBI.2012.2.16_v1.4(04.04.11) " xfId="19343"/>
    <cellStyle name="_МОДЕЛЬ_1 (2)_Книга2_PR.PROG.WARM.NOTCOMBI.2012.2.16_v1.4(04.04.11) " xfId="19344"/>
    <cellStyle name="_НВВ 2009 постатейно свод по филиалам_09_02_09" xfId="4334"/>
    <cellStyle name="_НВВ 2009 постатейно свод по филиалам_для Валентина" xfId="4335"/>
    <cellStyle name="_Новый справочник РКС 08.04.09" xfId="4336"/>
    <cellStyle name="_НП РКС факт 11" xfId="4337"/>
    <cellStyle name="_НП ЭЭ Баланс 2009" xfId="4338"/>
    <cellStyle name="_НП ЭЭ Баланс 2009 2" xfId="19217"/>
    <cellStyle name="_Общий ИБ и ПЗ на 2007-3" xfId="4339"/>
    <cellStyle name="_октябрь" xfId="4340"/>
    <cellStyle name="_Омск" xfId="4341"/>
    <cellStyle name="_ООО_Н_П_П-9.1 2008.03.14" xfId="4342"/>
    <cellStyle name="_ОТ ИД 2009" xfId="4343"/>
    <cellStyle name="_Отчет по кап.ремонтам за 2009 год" xfId="19218"/>
    <cellStyle name="_отчетность_31" xfId="4344"/>
    <cellStyle name="_отчетность_31 2" xfId="4345"/>
    <cellStyle name="_отчетность_31 3" xfId="4346"/>
    <cellStyle name="_отчетность_31 4" xfId="4347"/>
    <cellStyle name="_отчетность_31 5" xfId="4348"/>
    <cellStyle name="_Отчеты за февраль 2006 г" xfId="4349"/>
    <cellStyle name="_Отчеты за февраль 2006 г 2" xfId="4350"/>
    <cellStyle name="_Отчеты за февраль 2006 г 3" xfId="4351"/>
    <cellStyle name="_Отчеты за февраль 2006 г 4" xfId="4352"/>
    <cellStyle name="_П-2" xfId="4353"/>
    <cellStyle name="_П-3 ИТОГ" xfId="4354"/>
    <cellStyle name="_ПВ-0.2.1" xfId="4355"/>
    <cellStyle name="_ПВ-0.2.2" xfId="4356"/>
    <cellStyle name="_ПВ-0.5.1" xfId="92"/>
    <cellStyle name="_ПВ-0.5.1 2" xfId="19219"/>
    <cellStyle name="_ПВ-1" xfId="93"/>
    <cellStyle name="_ПВ-1 2" xfId="19220"/>
    <cellStyle name="_ПВ-1 ФИНАЛ" xfId="4357"/>
    <cellStyle name="_ПВ-1.1" xfId="4358"/>
    <cellStyle name="_ПВ-2" xfId="4359"/>
    <cellStyle name="_ПВ-3" xfId="4360"/>
    <cellStyle name="_План ДЗО ОАО РКС (ПСО) на отпр." xfId="94"/>
    <cellStyle name="_План ДЗО ОАО РКС (ПСО) на отпр. 2" xfId="19221"/>
    <cellStyle name="_План ДЗО ОАО РКС (ПСО) на отпр.(РКС) с ТМЦ" xfId="95"/>
    <cellStyle name="_План ДЗО ОАО РКС (ПСО) на отпр.(РКС) с ТМЦ 2" xfId="19222"/>
    <cellStyle name="_План ДЗО ОАО РКС (ПСО) на отпр.(РКС) с ТМЦ по ИБ утв. и экон.1" xfId="96"/>
    <cellStyle name="_План ДЗО ОАО РКС (ПСО) на отпр.(РКС) с ТМЦ по ИБ утв. и экон.1 2" xfId="19223"/>
    <cellStyle name="_План ДЗО ОАО РКС (ПСО) на отпр.(РКС) с ТМЦ5" xfId="97"/>
    <cellStyle name="_План ДЗО ОАО РКС (ПСО) на отпр.(РКС) с ТМЦ5 2" xfId="19224"/>
    <cellStyle name="_План ДЗО ОАО РКС (ПСО)-испр-2" xfId="98"/>
    <cellStyle name="_План ДЗО ОАО РКС (ПСО)-испр-2 2" xfId="19225"/>
    <cellStyle name="_план закупок ОС на 2010г на 35 млн. не требует монтажа" xfId="4361"/>
    <cellStyle name="_План инвестиций (финансирования)_декабрь 14" xfId="4362"/>
    <cellStyle name="_План по кап.ремонту - утв. с з.платой" xfId="19226"/>
    <cellStyle name="_План по кап.ремонту с разбивкой смет" xfId="19227"/>
    <cellStyle name="_план ПП" xfId="99"/>
    <cellStyle name="_план ПП 2" xfId="4363"/>
    <cellStyle name="_план ПП 3" xfId="4364"/>
    <cellStyle name="_план ПП 4" xfId="4365"/>
    <cellStyle name="_план ПП 5" xfId="4366"/>
    <cellStyle name="_план ПП 6" xfId="19228"/>
    <cellStyle name="_план ПП_Альбом форм ЕБП11 (ВоКС) вар 18.01.11" xfId="4367"/>
    <cellStyle name="_план ПП_Альбом форм ЕБП11 (ВоКС) вар 18.01.11 2" xfId="4368"/>
    <cellStyle name="_план ПП_Альбом форм ЕБП11 (ВоКС) вар 18.01.11 3" xfId="4369"/>
    <cellStyle name="_план ПП_Альбом форм ЕБП11 (ВоКС) вар 18.01.11 4" xfId="4370"/>
    <cellStyle name="_план ПП_Альбом форм ЕБП11 (ВоКС) вар 18.01.11 5" xfId="4371"/>
    <cellStyle name="_план ПП_Альбом форм ЕБП11 (ДЗО)" xfId="4372"/>
    <cellStyle name="_план ПП_Альбом форм ЕБП11 (ДЗО) 2" xfId="4373"/>
    <cellStyle name="_план ПП_Альбом форм ЕБП11 (ДЗО) 3" xfId="4374"/>
    <cellStyle name="_план ПП_Альбом форм ЕБП11 (ДЗО) 4" xfId="4375"/>
    <cellStyle name="_план ПП_Альбом форм ЕБП11 (ДЗО) 5" xfId="4376"/>
    <cellStyle name="_план ПП_Анализ_ФХД_ДЗО_2007_г форматы (для Москвы)" xfId="4377"/>
    <cellStyle name="_план ПП_Волжские_2011" xfId="4378"/>
    <cellStyle name="_план ПП_Волжские_2011 2" xfId="4379"/>
    <cellStyle name="_план ПП_Волжские_2011 3" xfId="4380"/>
    <cellStyle name="_план ПП_Волжские_2011 4" xfId="4381"/>
    <cellStyle name="_план ПП_Волжские_2011 5" xfId="4382"/>
    <cellStyle name="_план ПП_Исполнение ЕБП07 декабрь 2007 ОАО НКС 7" xfId="4383"/>
    <cellStyle name="_план ПП_Исполнение ЕБП07 декабрь 2007 ОАО НКС 8" xfId="4384"/>
    <cellStyle name="_план ПП_Исполнение ЕБП08 (ДЗО) для Москвы 2" xfId="4385"/>
    <cellStyle name="_план ПП_Исполнение ЕБП2007 (ДЗО)2" xfId="4386"/>
    <cellStyle name="_план ПП_Квант_2011" xfId="4387"/>
    <cellStyle name="_план ПП_Квант_2011 2" xfId="4388"/>
    <cellStyle name="_план ПП_Квант_2011 3" xfId="4389"/>
    <cellStyle name="_план ПП_Квант_2011 4" xfId="4390"/>
    <cellStyle name="_план ПП_Квант_2011 5" xfId="4391"/>
    <cellStyle name="_ПП 2009 final урезанный" xfId="4392"/>
    <cellStyle name="_ПП план-факт" xfId="100"/>
    <cellStyle name="_ПП план-факт 2" xfId="4393"/>
    <cellStyle name="_ПП план-факт 3" xfId="4394"/>
    <cellStyle name="_ПП план-факт 4" xfId="4395"/>
    <cellStyle name="_ПП план-факт 5" xfId="4396"/>
    <cellStyle name="_ПП план-факт 6" xfId="19229"/>
    <cellStyle name="_ПП план-факт_Альбом форм ЕБП11 (ВоКС) вар 18.01.11" xfId="4397"/>
    <cellStyle name="_ПП план-факт_Альбом форм ЕБП11 (ВоКС) вар 18.01.11 2" xfId="4398"/>
    <cellStyle name="_ПП план-факт_Альбом форм ЕБП11 (ВоКС) вар 18.01.11 3" xfId="4399"/>
    <cellStyle name="_ПП план-факт_Альбом форм ЕБП11 (ВоКС) вар 18.01.11 4" xfId="4400"/>
    <cellStyle name="_ПП план-факт_Альбом форм ЕБП11 (ВоКС) вар 18.01.11 5" xfId="4401"/>
    <cellStyle name="_ПП план-факт_Альбом форм ЕБП11 (ДЗО)" xfId="4402"/>
    <cellStyle name="_ПП план-факт_Альбом форм ЕБП11 (ДЗО) 2" xfId="4403"/>
    <cellStyle name="_ПП план-факт_Альбом форм ЕБП11 (ДЗО) 3" xfId="4404"/>
    <cellStyle name="_ПП план-факт_Альбом форм ЕБП11 (ДЗО) 4" xfId="4405"/>
    <cellStyle name="_ПП план-факт_Альбом форм ЕБП11 (ДЗО) 5" xfId="4406"/>
    <cellStyle name="_ПП план-факт_Анализ_ФХД_ДЗО_2007_г форматы (для Москвы)" xfId="4407"/>
    <cellStyle name="_ПП план-факт_Волжские_2011" xfId="4408"/>
    <cellStyle name="_ПП план-факт_Волжские_2011 2" xfId="4409"/>
    <cellStyle name="_ПП план-факт_Волжские_2011 3" xfId="4410"/>
    <cellStyle name="_ПП план-факт_Волжские_2011 4" xfId="4411"/>
    <cellStyle name="_ПП план-факт_Волжские_2011 5" xfId="4412"/>
    <cellStyle name="_ПП план-факт_Исполнение ЕБП07 декабрь 2007 ОАО НКС 7" xfId="4413"/>
    <cellStyle name="_ПП план-факт_Исполнение ЕБП07 декабрь 2007 ОАО НКС 8" xfId="4414"/>
    <cellStyle name="_ПП план-факт_Исполнение ЕБП08 (ДЗО) для Москвы 2" xfId="4415"/>
    <cellStyle name="_ПП план-факт_Исполнение ЕБП2007 (ДЗО)2" xfId="4416"/>
    <cellStyle name="_ПП план-факт_Квант_2011" xfId="4417"/>
    <cellStyle name="_ПП план-факт_Квант_2011 2" xfId="4418"/>
    <cellStyle name="_ПП план-факт_Квант_2011 3" xfId="4419"/>
    <cellStyle name="_ПП план-факт_Квант_2011 4" xfId="4420"/>
    <cellStyle name="_ПП план-факт_Квант_2011 5" xfId="4421"/>
    <cellStyle name="_пр 5 тариф RAB" xfId="4422"/>
    <cellStyle name="_пр 5 тариф RAB_PR.PROG.WARM.NOTCOMBI.2012.2.16_v1.4(04.04.11) " xfId="19345"/>
    <cellStyle name="_пр 5 тариф RAB_Книга2_PR.PROG.WARM.NOTCOMBI.2012.2.16_v1.4(04.04.11) " xfId="19346"/>
    <cellStyle name="_Пр.программа 2006 г" xfId="4423"/>
    <cellStyle name="_Пр.программа 2006 г 2" xfId="4424"/>
    <cellStyle name="_Пр.программа 2006 г 3" xfId="4425"/>
    <cellStyle name="_Пр.программа 2006 г 4" xfId="4426"/>
    <cellStyle name="_Предожение _ДБП_2009 г ( согласованные БП)  (2)" xfId="4427"/>
    <cellStyle name="_прибыль ОАО ПКС на 2006 год" xfId="4428"/>
    <cellStyle name="_прибыль ОАО ПКС на 2006 год 2" xfId="4429"/>
    <cellStyle name="_прибыль ОАО ПКС на 2006 год 3" xfId="4430"/>
    <cellStyle name="_Прик РКС-265-п от 21.11.2005г.  прил 1 к Регламенту" xfId="4431"/>
    <cellStyle name="_Прик РКС-265-п от 21.11.2005г. прил 1 к Регламенту" xfId="101"/>
    <cellStyle name="_Прик РКС-265-п от 21.11.2005г. прил 1 к Регламенту 2" xfId="4432"/>
    <cellStyle name="_Прик РКС-265-п от 21.11.2005г. прил 1 к Регламенту 3" xfId="4433"/>
    <cellStyle name="_Прик РКС-265-п от 21.11.2005г. прил 1 к Регламенту 4" xfId="4434"/>
    <cellStyle name="_Прик РКС-265-п от 21.11.2005г. прил 1 к Регламенту 5" xfId="4435"/>
    <cellStyle name="_Прик РКС-265-п от 21.11.2005г. прил 1 к Регламенту 6" xfId="19230"/>
    <cellStyle name="_Прик РКС-265-п от 21.11.2005г. прил 1 к Регламенту_Альбом форм ЕБП11 (ВоКС) вар 18.01.11" xfId="4436"/>
    <cellStyle name="_Прик РКС-265-п от 21.11.2005г. прил 1 к Регламенту_Альбом форм ЕБП11 (ВоКС) вар 18.01.11 2" xfId="4437"/>
    <cellStyle name="_Прик РКС-265-п от 21.11.2005г. прил 1 к Регламенту_Альбом форм ЕБП11 (ВоКС) вар 18.01.11 3" xfId="4438"/>
    <cellStyle name="_Прик РКС-265-п от 21.11.2005г. прил 1 к Регламенту_Альбом форм ЕБП11 (ВоКС) вар 18.01.11 4" xfId="4439"/>
    <cellStyle name="_Прик РКС-265-п от 21.11.2005г. прил 1 к Регламенту_Альбом форм ЕБП11 (ВоКС) вар 18.01.11 5" xfId="4440"/>
    <cellStyle name="_Прик РКС-265-п от 21.11.2005г. прил 1 к Регламенту_Альбом форм ЕБП11 (ДЗО)" xfId="4441"/>
    <cellStyle name="_Прик РКС-265-п от 21.11.2005г. прил 1 к Регламенту_Альбом форм ЕБП11 (ДЗО) 2" xfId="4442"/>
    <cellStyle name="_Прик РКС-265-п от 21.11.2005г. прил 1 к Регламенту_Альбом форм ЕБП11 (ДЗО) 3" xfId="4443"/>
    <cellStyle name="_Прик РКС-265-п от 21.11.2005г. прил 1 к Регламенту_Альбом форм ЕБП11 (ДЗО) 4" xfId="4444"/>
    <cellStyle name="_Прик РКС-265-п от 21.11.2005г. прил 1 к Регламенту_Альбом форм ЕБП11 (ДЗО) 5" xfId="4445"/>
    <cellStyle name="_Прик РКС-265-п от 21.11.2005г. прил 1 к Регламенту_Анализ_ФХД_ДЗО_2007_г форматы (для Москвы)" xfId="4446"/>
    <cellStyle name="_Прик РКС-265-п от 21.11.2005г. прил 1 к Регламенту_ВоКС.Приложение 4 табл. 5.2 к ИП по ВО" xfId="4447"/>
    <cellStyle name="_Прик РКС-265-п от 21.11.2005г. прил 1 к Регламенту_ВоКС.Приложение 4 табл. 5.2 к ИП по ВС" xfId="4448"/>
    <cellStyle name="_Прик РКС-265-п от 21.11.2005г. прил 1 к Регламенту_ВоКС_ИП_ ТС_2011_2011_09_01_ отчет" xfId="4449"/>
    <cellStyle name="_Прик РКС-265-п от 21.11.2005г. прил 1 к Регламенту_Волжские_2011" xfId="4450"/>
    <cellStyle name="_Прик РКС-265-п от 21.11.2005г. прил 1 к Регламенту_Волжские_2011 2" xfId="4451"/>
    <cellStyle name="_Прик РКС-265-п от 21.11.2005г. прил 1 к Регламенту_Волжские_2011 3" xfId="4452"/>
    <cellStyle name="_Прик РКС-265-п от 21.11.2005г. прил 1 к Регламенту_Волжские_2011 4" xfId="4453"/>
    <cellStyle name="_Прик РКС-265-п от 21.11.2005г. прил 1 к Регламенту_Волжские_2011 5" xfId="4454"/>
    <cellStyle name="_Прик РКС-265-п от 21.11.2005г. прил 1 к Регламенту_Исполнение ЕБП07 декабрь 2007 ОАО НКС 7" xfId="4455"/>
    <cellStyle name="_Прик РКС-265-п от 21.11.2005г. прил 1 к Регламенту_Исполнение ЕБП07 декабрь 2007 ОАО НКС 8" xfId="4456"/>
    <cellStyle name="_Прик РКС-265-п от 21.11.2005г. прил 1 к Регламенту_Исполнение ЕБП08 (ДЗО) для Москвы 2" xfId="4457"/>
    <cellStyle name="_Прик РКС-265-п от 21.11.2005г. прил 1 к Регламенту_Исполнение ЕБП2007 (ДЗО)2" xfId="4458"/>
    <cellStyle name="_Прик РКС-265-п от 21.11.2005г. прил 1 к Регламенту_ИФ-4.5" xfId="4459"/>
    <cellStyle name="_Прик РКС-265-п от 21.11.2005г. прил 1 к Регламенту_Квант_2011" xfId="4460"/>
    <cellStyle name="_Прик РКС-265-п от 21.11.2005г. прил 1 к Регламенту_Квант_2011 2" xfId="4461"/>
    <cellStyle name="_Прик РКС-265-п от 21.11.2005г. прил 1 к Регламенту_Квант_2011 3" xfId="4462"/>
    <cellStyle name="_Прик РКС-265-п от 21.11.2005г. прил 1 к Регламенту_Квант_2011 4" xfId="4463"/>
    <cellStyle name="_Прик РКС-265-п от 21.11.2005г. прил 1 к Регламенту_Квант_2011 5" xfId="4464"/>
    <cellStyle name="_ПРИЛ. 2003_ЧТЭ" xfId="102"/>
    <cellStyle name="_ПРИЛ. 2003_ЧТЭ 2" xfId="4465"/>
    <cellStyle name="_ПРИЛ. 2003_ЧТЭ 2 2" xfId="4466"/>
    <cellStyle name="_ПРИЛ. 2003_ЧТЭ 3" xfId="4467"/>
    <cellStyle name="_ПРИЛ. 2003_ЧТЭ 4" xfId="4468"/>
    <cellStyle name="_ПРИЛ. 2003_ЧТЭ 5" xfId="4469"/>
    <cellStyle name="_ПРИЛ. 2003_ЧТЭ 6" xfId="19231"/>
    <cellStyle name="_ПРИЛ. 2003_ЧТЭ_Альбом форм ЕБП11 (ВоКС) вар 18.01.11" xfId="4470"/>
    <cellStyle name="_ПРИЛ. 2003_ЧТЭ_Альбом форм ЕБП11 (ВоКС) вар 18.01.11 2" xfId="4471"/>
    <cellStyle name="_ПРИЛ. 2003_ЧТЭ_Альбом форм ЕБП11 (ВоКС) вар 18.01.11 3" xfId="4472"/>
    <cellStyle name="_ПРИЛ. 2003_ЧТЭ_Альбом форм ЕБП11 (ВоКС) вар 18.01.11 4" xfId="4473"/>
    <cellStyle name="_ПРИЛ. 2003_ЧТЭ_Альбом форм ЕБП11 (ВоКС) вар 18.01.11 5" xfId="4474"/>
    <cellStyle name="_ПРИЛ. 2003_ЧТЭ_Альбом форм ЕБП11 (ДЗО)" xfId="4475"/>
    <cellStyle name="_ПРИЛ. 2003_ЧТЭ_Альбом форм ЕБП11 (ДЗО) 2" xfId="4476"/>
    <cellStyle name="_ПРИЛ. 2003_ЧТЭ_Альбом форм ЕБП11 (ДЗО) 3" xfId="4477"/>
    <cellStyle name="_ПРИЛ. 2003_ЧТЭ_Альбом форм ЕБП11 (ДЗО) 4" xfId="4478"/>
    <cellStyle name="_ПРИЛ. 2003_ЧТЭ_Альбом форм ЕБП11 (ДЗО) 5" xfId="4479"/>
    <cellStyle name="_ПРИЛ. 2003_ЧТЭ_Альбом форм ЕБП11 (ДЗО)_Квант_2011" xfId="4480"/>
    <cellStyle name="_ПРИЛ. 2003_ЧТЭ_Альбом форм ЕБП11 (ДЗО)_Квант_2011 2" xfId="4481"/>
    <cellStyle name="_ПРИЛ. 2003_ЧТЭ_Альбом форм ЕБП11 (ДЗО)_Квант_2011 3" xfId="4482"/>
    <cellStyle name="_ПРИЛ. 2003_ЧТЭ_Альбом форм ЕБП11 (ДЗО)_Квант_2011 4" xfId="4483"/>
    <cellStyle name="_ПРИЛ. 2003_ЧТЭ_Альбом форм ЕБП11 (ДЗО)_Квант_2011 5" xfId="4484"/>
    <cellStyle name="_ПРИЛ. 2003_ЧТЭ_Анализ_ФХД_ДЗО_2007_г форматы (для Москвы)" xfId="4485"/>
    <cellStyle name="_ПРИЛ. 2003_ЧТЭ_ВоКС.Приложение 4 табл. 5.2 к ИП по ВО" xfId="4486"/>
    <cellStyle name="_ПРИЛ. 2003_ЧТЭ_ВоКС.Приложение 4 табл. 5.2 к ИП по ВС" xfId="4487"/>
    <cellStyle name="_ПРИЛ. 2003_ЧТЭ_ВоКС_ИП_ ТС_2011_2011_09_01_ отчет" xfId="4488"/>
    <cellStyle name="_ПРИЛ. 2003_ЧТЭ_Волжские_2011" xfId="4489"/>
    <cellStyle name="_ПРИЛ. 2003_ЧТЭ_Волжские_2011 2" xfId="4490"/>
    <cellStyle name="_ПРИЛ. 2003_ЧТЭ_Волжские_2011 3" xfId="4491"/>
    <cellStyle name="_ПРИЛ. 2003_ЧТЭ_Волжские_2011 4" xfId="4492"/>
    <cellStyle name="_ПРИЛ. 2003_ЧТЭ_Волжские_2011 5" xfId="4493"/>
    <cellStyle name="_ПРИЛ. 2003_ЧТЭ_Исполнение ЕБП07 декабрь 2007 ОАО НКС 7" xfId="4494"/>
    <cellStyle name="_ПРИЛ. 2003_ЧТЭ_Исполнение ЕБП07 декабрь 2007 ОАО НКС 8" xfId="4495"/>
    <cellStyle name="_ПРИЛ. 2003_ЧТЭ_Исполнение ЕБП08 (ДЗО) для Москвы 2" xfId="4496"/>
    <cellStyle name="_ПРИЛ. 2003_ЧТЭ_Исполнение ЕБП2007 (ДЗО)2" xfId="4497"/>
    <cellStyle name="_ПРИЛ. 2003_ЧТЭ_ИФ-4.5" xfId="4498"/>
    <cellStyle name="_ПРИЛ. 2003_ЧТЭ_Квант_2011" xfId="4499"/>
    <cellStyle name="_ПРИЛ. 2003_ЧТЭ_Квант_2011 2" xfId="4500"/>
    <cellStyle name="_ПРИЛ. 2003_ЧТЭ_Квант_2011 3" xfId="4501"/>
    <cellStyle name="_ПРИЛ. 2003_ЧТЭ_Квант_2011 4" xfId="4502"/>
    <cellStyle name="_ПРИЛ. 2003_ЧТЭ_Квант_2011 5" xfId="4503"/>
    <cellStyle name="_ПРИЛ. 2003_ЧТЭ_Лоухи  Бизнес-план (20.12.08))" xfId="4504"/>
    <cellStyle name="_ПРИЛ. 2003_ЧТЭ_Лоухи  Бизнес-план (20.12.08)) 2" xfId="4505"/>
    <cellStyle name="_ПРИЛ. 2003_ЧТЭ_Лоухи  Бизнес-план (20.12.08)) 3" xfId="4506"/>
    <cellStyle name="_ПРИЛ. 2003_ЧТЭ_Лоухи  Бизнес-план (20.12.08)) 4" xfId="4507"/>
    <cellStyle name="_Приложение 1 ИП на 2005" xfId="4508"/>
    <cellStyle name="_Приложение 1 ИП на 2005 2" xfId="4509"/>
    <cellStyle name="_Приложение 1 ИП на 2005 3" xfId="4510"/>
    <cellStyle name="_Приложение 8 ИП на 2005 для РАО ОКС" xfId="4511"/>
    <cellStyle name="_Приложение 8 ИП на 2005 для РАО ОКС 2" xfId="4512"/>
    <cellStyle name="_Приложение 8 ИП на 2005 для РАО ОКС 3" xfId="4513"/>
    <cellStyle name="_Приложение 8 ИП на 2005 для РАО ОКС 4" xfId="4514"/>
    <cellStyle name="_Приложение 8 ИП на 2005 для РАО ОКС 5" xfId="4515"/>
    <cellStyle name="_Приложение № 1 к регламенту по формированию Инвестиционной программы" xfId="103"/>
    <cellStyle name="_Приложение № 1 к регламенту по формированию Инвестиционной программы 2" xfId="4516"/>
    <cellStyle name="_Приложение № 1 к регламенту по формированию Инвестиционной программы 3" xfId="4517"/>
    <cellStyle name="_Приложение № 1 к регламенту по формированию Инвестиционной программы 4" xfId="4518"/>
    <cellStyle name="_Приложение № 1 к регламенту по формированию Инвестиционной программы 5" xfId="4519"/>
    <cellStyle name="_Приложение № 1 к регламенту по формированию Инвестиционной программы 6" xfId="19232"/>
    <cellStyle name="_Приложение № 1 к регламенту по формированию Инвестиционной программы_2" xfId="4520"/>
    <cellStyle name="_Приложение № 1 к регламенту по формированию Инвестиционной программы_2 2" xfId="4521"/>
    <cellStyle name="_Приложение № 1 к регламенту по формированию Инвестиционной программы_2 3" xfId="4522"/>
    <cellStyle name="_Приложение № 1 к регламенту по формированию Инвестиционной программы_2 4" xfId="4523"/>
    <cellStyle name="_Приложение № 1 к регламенту по формированию Инвестиционной программы_2 5" xfId="4524"/>
    <cellStyle name="_Приложение № 1 к регламенту по формированию Инвестиционной программы_2 6" xfId="19233"/>
    <cellStyle name="_Приложение № 1 к регламенту по формированию Инвестиционной программы_Альбом форм ЕБП11 (ВоКС) вар 18.01.11" xfId="4525"/>
    <cellStyle name="_Приложение № 1 к регламенту по формированию Инвестиционной программы_Альбом форм ЕБП11 (ВоКС) вар 18.01.11 2" xfId="4526"/>
    <cellStyle name="_Приложение № 1 к регламенту по формированию Инвестиционной программы_Альбом форм ЕБП11 (ВоКС) вар 18.01.11 3" xfId="4527"/>
    <cellStyle name="_Приложение № 1 к регламенту по формированию Инвестиционной программы_Альбом форм ЕБП11 (ВоКС) вар 18.01.11 4" xfId="4528"/>
    <cellStyle name="_Приложение № 1 к регламенту по формированию Инвестиционной программы_Альбом форм ЕБП11 (ВоКС) вар 18.01.11 5" xfId="4529"/>
    <cellStyle name="_Приложение № 1 к регламенту по формированию Инвестиционной программы_Альбом форм ЕБП11 (ДЗО)" xfId="4530"/>
    <cellStyle name="_Приложение № 1 к регламенту по формированию Инвестиционной программы_Альбом форм ЕБП11 (ДЗО) 2" xfId="4531"/>
    <cellStyle name="_Приложение № 1 к регламенту по формированию Инвестиционной программы_Альбом форм ЕБП11 (ДЗО) 3" xfId="4532"/>
    <cellStyle name="_Приложение № 1 к регламенту по формированию Инвестиционной программы_Альбом форм ЕБП11 (ДЗО) 4" xfId="4533"/>
    <cellStyle name="_Приложение № 1 к регламенту по формированию Инвестиционной программы_Альбом форм ЕБП11 (ДЗО) 5" xfId="4534"/>
    <cellStyle name="_Приложение № 1 к регламенту по формированию Инвестиционной программы_Анализ_ФХД_ДЗО_2007_г форматы (для Москвы)" xfId="4535"/>
    <cellStyle name="_Приложение № 1 к регламенту по формированию Инвестиционной программы_Волжские_2011" xfId="4536"/>
    <cellStyle name="_Приложение № 1 к регламенту по формированию Инвестиционной программы_Волжские_2011 2" xfId="4537"/>
    <cellStyle name="_Приложение № 1 к регламенту по формированию Инвестиционной программы_Волжские_2011 3" xfId="4538"/>
    <cellStyle name="_Приложение № 1 к регламенту по формированию Инвестиционной программы_Волжские_2011 4" xfId="4539"/>
    <cellStyle name="_Приложение № 1 к регламенту по формированию Инвестиционной программы_Волжские_2011 5" xfId="4540"/>
    <cellStyle name="_Приложение № 1 к регламенту по формированию Инвестиционной программы_Исполнение ЕБП07 декабрь 2007 ОАО НКС 7" xfId="4541"/>
    <cellStyle name="_Приложение № 1 к регламенту по формированию Инвестиционной программы_Исполнение ЕБП07 декабрь 2007 ОАО НКС 8" xfId="4542"/>
    <cellStyle name="_Приложение № 1 к регламенту по формированию Инвестиционной программы_Исполнение ЕБП08 (ДЗО) для Москвы 2" xfId="4543"/>
    <cellStyle name="_Приложение № 1 к регламенту по формированию Инвестиционной программы_Исполнение ЕБП2007 (ДЗО)2" xfId="4544"/>
    <cellStyle name="_Приложение № 1 к регламенту по формированию Инвестиционной программы_Квант_2011" xfId="4545"/>
    <cellStyle name="_Приложение № 1 к регламенту по формированию Инвестиционной программы_Квант_2011 2" xfId="4546"/>
    <cellStyle name="_Приложение № 1 к регламенту по формированию Инвестиционной программы_Квант_2011 3" xfId="4547"/>
    <cellStyle name="_Приложение № 1 к регламенту по формированию Инвестиционной программы_Квант_2011 4" xfId="4548"/>
    <cellStyle name="_Приложение № 1 к регламенту по формированию Инвестиционной программы_Квант_2011 5" xfId="4549"/>
    <cellStyle name="_Приложение МТС-3-КС" xfId="4550"/>
    <cellStyle name="_Приложение откр." xfId="104"/>
    <cellStyle name="_Приложение откр. 2" xfId="4551"/>
    <cellStyle name="_Приложение откр. 2 2" xfId="4552"/>
    <cellStyle name="_Приложение откр. 3" xfId="4553"/>
    <cellStyle name="_Приложение откр. 4" xfId="4554"/>
    <cellStyle name="_Приложение откр. 5" xfId="4555"/>
    <cellStyle name="_Приложение откр. 6" xfId="19234"/>
    <cellStyle name="_Приложение откр._Альбом форм ЕБП11 (ВоКС) вар 18.01.11" xfId="4556"/>
    <cellStyle name="_Приложение откр._Альбом форм ЕБП11 (ВоКС) вар 18.01.11 2" xfId="4557"/>
    <cellStyle name="_Приложение откр._Альбом форм ЕБП11 (ВоКС) вар 18.01.11 3" xfId="4558"/>
    <cellStyle name="_Приложение откр._Альбом форм ЕБП11 (ВоКС) вар 18.01.11 4" xfId="4559"/>
    <cellStyle name="_Приложение откр._Альбом форм ЕБП11 (ВоКС) вар 18.01.11 5" xfId="4560"/>
    <cellStyle name="_Приложение откр._Альбом форм ЕБП11 (ДЗО)" xfId="4561"/>
    <cellStyle name="_Приложение откр._Альбом форм ЕБП11 (ДЗО) 2" xfId="4562"/>
    <cellStyle name="_Приложение откр._Альбом форм ЕБП11 (ДЗО) 3" xfId="4563"/>
    <cellStyle name="_Приложение откр._Альбом форм ЕБП11 (ДЗО) 4" xfId="4564"/>
    <cellStyle name="_Приложение откр._Альбом форм ЕБП11 (ДЗО) 5" xfId="4565"/>
    <cellStyle name="_Приложение откр._Альбом форм ЕБП11 (ДЗО)_Квант_2011" xfId="4566"/>
    <cellStyle name="_Приложение откр._Альбом форм ЕБП11 (ДЗО)_Квант_2011 2" xfId="4567"/>
    <cellStyle name="_Приложение откр._Альбом форм ЕБП11 (ДЗО)_Квант_2011 3" xfId="4568"/>
    <cellStyle name="_Приложение откр._Альбом форм ЕБП11 (ДЗО)_Квант_2011 4" xfId="4569"/>
    <cellStyle name="_Приложение откр._Альбом форм ЕБП11 (ДЗО)_Квант_2011 5" xfId="4570"/>
    <cellStyle name="_Приложение откр._Анализ_ФХД_ДЗО_2007_г форматы (для Москвы)" xfId="4571"/>
    <cellStyle name="_Приложение откр._ВоКС.Приложение 4 табл. 5.2 к ИП по ВО" xfId="4572"/>
    <cellStyle name="_Приложение откр._ВоКС.Приложение 4 табл. 5.2 к ИП по ВС" xfId="4573"/>
    <cellStyle name="_Приложение откр._ВоКС_ИП_ ТС_2011_2011_09_01_ отчет" xfId="4574"/>
    <cellStyle name="_Приложение откр._Волжские_2011" xfId="4575"/>
    <cellStyle name="_Приложение откр._Волжские_2011 2" xfId="4576"/>
    <cellStyle name="_Приложение откр._Волжские_2011 3" xfId="4577"/>
    <cellStyle name="_Приложение откр._Волжские_2011 4" xfId="4578"/>
    <cellStyle name="_Приложение откр._Волжские_2011 5" xfId="4579"/>
    <cellStyle name="_Приложение откр._Исполнение ЕБП07 декабрь 2007 ОАО НКС 7" xfId="4580"/>
    <cellStyle name="_Приложение откр._Исполнение ЕБП07 декабрь 2007 ОАО НКС 8" xfId="4581"/>
    <cellStyle name="_Приложение откр._Исполнение ЕБП08 (ДЗО) для Москвы 2" xfId="4582"/>
    <cellStyle name="_Приложение откр._Исполнение ЕБП2007 (ДЗО)2" xfId="4583"/>
    <cellStyle name="_Приложение откр._ИФ-4.5" xfId="4584"/>
    <cellStyle name="_Приложение откр._Квант_2011" xfId="4585"/>
    <cellStyle name="_Приложение откр._Квант_2011 2" xfId="4586"/>
    <cellStyle name="_Приложение откр._Квант_2011 3" xfId="4587"/>
    <cellStyle name="_Приложение откр._Квант_2011 4" xfId="4588"/>
    <cellStyle name="_Приложение откр._Квант_2011 5" xfId="4589"/>
    <cellStyle name="_Приложение-МТС--2-1" xfId="4590"/>
    <cellStyle name="_Приложения к приказу для тарифа 2011 по г.Березники" xfId="19235"/>
    <cellStyle name="_Примечание_кредиты" xfId="4591"/>
    <cellStyle name="_проект_инвест_программы_2" xfId="105"/>
    <cellStyle name="_проект_инвест_программы_2 2" xfId="4592"/>
    <cellStyle name="_проект_инвест_программы_2 3" xfId="4593"/>
    <cellStyle name="_проект_инвест_программы_2 4" xfId="4594"/>
    <cellStyle name="_проект_инвест_программы_2 5" xfId="4595"/>
    <cellStyle name="_проект_инвест_программы_2 6" xfId="19236"/>
    <cellStyle name="_проект_инвест_программы_2_Альбом форм ЕБП11 (ВоКС) вар 18.01.11" xfId="4596"/>
    <cellStyle name="_проект_инвест_программы_2_Альбом форм ЕБП11 (ВоКС) вар 18.01.11 2" xfId="4597"/>
    <cellStyle name="_проект_инвест_программы_2_Альбом форм ЕБП11 (ВоКС) вар 18.01.11 3" xfId="4598"/>
    <cellStyle name="_проект_инвест_программы_2_Альбом форм ЕБП11 (ВоКС) вар 18.01.11 4" xfId="4599"/>
    <cellStyle name="_проект_инвест_программы_2_Альбом форм ЕБП11 (ВоКС) вар 18.01.11 5" xfId="4600"/>
    <cellStyle name="_проект_инвест_программы_2_Альбом форм ЕБП11 (ДЗО)" xfId="4601"/>
    <cellStyle name="_проект_инвест_программы_2_Альбом форм ЕБП11 (ДЗО) 2" xfId="4602"/>
    <cellStyle name="_проект_инвест_программы_2_Альбом форм ЕБП11 (ДЗО) 3" xfId="4603"/>
    <cellStyle name="_проект_инвест_программы_2_Альбом форм ЕБП11 (ДЗО) 4" xfId="4604"/>
    <cellStyle name="_проект_инвест_программы_2_Альбом форм ЕБП11 (ДЗО) 5" xfId="4605"/>
    <cellStyle name="_проект_инвест_программы_2_Анализ_ФХД_ДЗО_2007_г форматы (для Москвы)" xfId="4606"/>
    <cellStyle name="_проект_инвест_программы_2_ВоКС.Приложение 4 табл. 5.2 к ИП по ВО" xfId="4607"/>
    <cellStyle name="_проект_инвест_программы_2_ВоКС.Приложение 4 табл. 5.2 к ИП по ВС" xfId="4608"/>
    <cellStyle name="_проект_инвест_программы_2_ВоКС_ИП_ ТС_2011_2011_09_01_ отчет" xfId="4609"/>
    <cellStyle name="_проект_инвест_программы_2_Волжские_2011" xfId="4610"/>
    <cellStyle name="_проект_инвест_программы_2_Волжские_2011 2" xfId="4611"/>
    <cellStyle name="_проект_инвест_программы_2_Волжские_2011 3" xfId="4612"/>
    <cellStyle name="_проект_инвест_программы_2_Волжские_2011 4" xfId="4613"/>
    <cellStyle name="_проект_инвест_программы_2_Волжские_2011 5" xfId="4614"/>
    <cellStyle name="_проект_инвест_программы_2_Исполнение ЕБП07 декабрь 2007 ОАО НКС 7" xfId="4615"/>
    <cellStyle name="_проект_инвест_программы_2_Исполнение ЕБП07 декабрь 2007 ОАО НКС 8" xfId="4616"/>
    <cellStyle name="_проект_инвест_программы_2_Исполнение ЕБП08 (ДЗО) для Москвы 2" xfId="4617"/>
    <cellStyle name="_проект_инвест_программы_2_Исполнение ЕБП2007 (ДЗО)2" xfId="4618"/>
    <cellStyle name="_проект_инвест_программы_2_ИФ-4.5" xfId="4619"/>
    <cellStyle name="_проект_инвест_программы_2_Квант_2011" xfId="4620"/>
    <cellStyle name="_проект_инвест_программы_2_Квант_2011 2" xfId="4621"/>
    <cellStyle name="_проект_инвест_программы_2_Квант_2011 3" xfId="4622"/>
    <cellStyle name="_проект_инвест_программы_2_Квант_2011 4" xfId="4623"/>
    <cellStyle name="_проект_инвест_программы_2_Квант_2011 5" xfId="4624"/>
    <cellStyle name="_ПФ Баланс 2008г (вода) 07.02.08" xfId="4625"/>
    <cellStyle name="_ПФ14" xfId="106"/>
    <cellStyle name="_ПФ14 2" xfId="4626"/>
    <cellStyle name="_ПФ14 2 2" xfId="4627"/>
    <cellStyle name="_ПФ14 3" xfId="4628"/>
    <cellStyle name="_ПФ14 4" xfId="4629"/>
    <cellStyle name="_ПФ14 5" xfId="4630"/>
    <cellStyle name="_ПФ14 6" xfId="19237"/>
    <cellStyle name="_ПФ14__5.1.5_ 2006" xfId="4631"/>
    <cellStyle name="_ПФ14_1 полуг 06_РКС(МЭБ)" xfId="4632"/>
    <cellStyle name="_ПФ14_4 кв. БДДС" xfId="4633"/>
    <cellStyle name="_ПФ14_Алтай 1 полугодие итог" xfId="4634"/>
    <cellStyle name="_ПФ14_альбом на БК РКС (Москва_ДЗО)" xfId="4635"/>
    <cellStyle name="_ПФ14_Альбом форм ЕБП11 (ВоКС) вар 18.01.11" xfId="4636"/>
    <cellStyle name="_ПФ14_Альбом форм ЕБП11 (ВоКС) вар 18.01.11 2" xfId="4637"/>
    <cellStyle name="_ПФ14_Альбом форм ЕБП11 (ВоКС) вар 18.01.11 3" xfId="4638"/>
    <cellStyle name="_ПФ14_Альбом форм ЕБП11 (ВоКС) вар 18.01.11 4" xfId="4639"/>
    <cellStyle name="_ПФ14_Альбом форм ЕБП11 (ВоКС) вар 18.01.11 5" xfId="4640"/>
    <cellStyle name="_ПФ14_Альбом форм ЕБП11 (ДЗО)" xfId="4641"/>
    <cellStyle name="_ПФ14_Альбом форм ЕБП11 (ДЗО) 2" xfId="4642"/>
    <cellStyle name="_ПФ14_Альбом форм ЕБП11 (ДЗО) 3" xfId="4643"/>
    <cellStyle name="_ПФ14_Альбом форм ЕБП11 (ДЗО) 4" xfId="4644"/>
    <cellStyle name="_ПФ14_Альбом форм ЕБП11 (ДЗО) 5" xfId="4645"/>
    <cellStyle name="_ПФ14_Альбом форм ЕБП11 (ДЗО)_Квант_2011" xfId="4646"/>
    <cellStyle name="_ПФ14_Альбом форм ЕБП11 (ДЗО)_Квант_2011 2" xfId="4647"/>
    <cellStyle name="_ПФ14_Альбом форм ЕБП11 (ДЗО)_Квант_2011 3" xfId="4648"/>
    <cellStyle name="_ПФ14_Альбом форм ЕБП11 (ДЗО)_Квант_2011 4" xfId="4649"/>
    <cellStyle name="_ПФ14_Альбом форм ЕБП11 (ДЗО)_Квант_2011 5" xfId="4650"/>
    <cellStyle name="_ПФ14_Амур 1 полугодие итог" xfId="4651"/>
    <cellStyle name="_ПФ14_Анализ_ФХД_ДЗО_2007_г форматы (для Москвы)" xfId="4652"/>
    <cellStyle name="_ПФ14_БДДС" xfId="4653"/>
    <cellStyle name="_ПФ14_ВоКС.Приложение 4 табл. 5.2 к ИП по ВО" xfId="4654"/>
    <cellStyle name="_ПФ14_ВоКС.Приложение 4 табл. 5.2 к ИП по ВС" xfId="4655"/>
    <cellStyle name="_ПФ14_ВоКС_ИП_ ТС_2011_2011_09_01_ отчет" xfId="4656"/>
    <cellStyle name="_ПФ14_Волжские_2011" xfId="4657"/>
    <cellStyle name="_ПФ14_Волжские_2011 2" xfId="4658"/>
    <cellStyle name="_ПФ14_Волжские_2011 3" xfId="4659"/>
    <cellStyle name="_ПФ14_Волжские_2011 4" xfId="4660"/>
    <cellStyle name="_ПФ14_Волжские_2011 5" xfId="4661"/>
    <cellStyle name="_ПФ14_для отчета Департамента" xfId="4662"/>
    <cellStyle name="_ПФ14_Исполнение ЕБП07 декабрь 2007 ОАО НКС 7" xfId="4663"/>
    <cellStyle name="_ПФ14_Исполнение ЕБП07 декабрь 2007 ОАО НКС 8" xfId="4664"/>
    <cellStyle name="_ПФ14_Исполнение ЕБП08 (ДЗО) для Москвы 2" xfId="4665"/>
    <cellStyle name="_ПФ14_Исполнение ЕБП2007 (ДЗО)2" xfId="4666"/>
    <cellStyle name="_ПФ14_ИФ-4.5" xfId="4667"/>
    <cellStyle name="_ПФ14_Квант_2011" xfId="4668"/>
    <cellStyle name="_ПФ14_Квант_2011 2" xfId="4669"/>
    <cellStyle name="_ПФ14_Квант_2011 3" xfId="4670"/>
    <cellStyle name="_ПФ14_Квант_2011 4" xfId="4671"/>
    <cellStyle name="_ПФ14_Квант_2011 5" xfId="4672"/>
    <cellStyle name="_ПФ14_Киров 1 полугодие итог" xfId="4673"/>
    <cellStyle name="_ПФ14_Книга5" xfId="4674"/>
    <cellStyle name="_ПФ14_Копия Чистые активы 09 11 2006г посл" xfId="4675"/>
    <cellStyle name="_ПФ14_на БК" xfId="4676"/>
    <cellStyle name="_ПФ14_Ожид.2006 год для Степанова" xfId="4677"/>
    <cellStyle name="_ПФ14_Приложение 1 (для БН_2007 предв)ИТ_ОК версия 17-01-07" xfId="4678"/>
    <cellStyle name="_ПФ14_Приложение 2 БДР БДДС ПБ итог" xfId="4679"/>
    <cellStyle name="_ПФ14_РКС_2006_$_ок_для отпр-2" xfId="4680"/>
    <cellStyle name="_ПФ14_СвердловскиеКС_ЭФ07_год2005_7марта2006" xfId="4681"/>
    <cellStyle name="_ПФ14_СвердловскиеКС_ЭФ08_год2005_7марта2006" xfId="4682"/>
    <cellStyle name="_ПФ14_СВОД (version 1)" xfId="4683"/>
    <cellStyle name="_ПФ14_Свод БДР факт 2005 г" xfId="4684"/>
    <cellStyle name="_ПФ14_СВОД ЭП01 2006 год" xfId="4685"/>
    <cellStyle name="_ПФ14_Сводные файлы к собранию акционеров" xfId="4686"/>
    <cellStyle name="_ПФ14_ТомскиеКС_ЭФ07_2005_от 10.03.06" xfId="4687"/>
    <cellStyle name="_ПФ14_ТомскиеКС_ЭФ08_2005" xfId="4688"/>
    <cellStyle name="_ПФ14_Форматы отчета в КЭС 9 мес " xfId="4689"/>
    <cellStyle name="_ПФ14_Форматы отчета в КЭС 9 мес  (2)" xfId="4690"/>
    <cellStyle name="_ПЭ-5 (2)" xfId="107"/>
    <cellStyle name="_ПЭ-5 (2) 2" xfId="19238"/>
    <cellStyle name="_Рассылка к ПРИКАЗУ" xfId="19239"/>
    <cellStyle name="_Расчет RAB_22072008" xfId="4691"/>
    <cellStyle name="_Расчет RAB_22072008_PR.PROG.WARM.NOTCOMBI.2012.2.16_v1.4(04.04.11) " xfId="19347"/>
    <cellStyle name="_Расчет RAB_22072008_Книга2_PR.PROG.WARM.NOTCOMBI.2012.2.16_v1.4(04.04.11) " xfId="19348"/>
    <cellStyle name="_Расчет RAB_Лен и МОЭСК_с 2010 года_14.04.2009_со сглаж_version 3.0_без ФСК" xfId="4692"/>
    <cellStyle name="_Расчет RAB_Лен и МОЭСК_с 2010 года_14.04.2009_со сглаж_version 3.0_без ФСК_PR.PROG.WARM.NOTCOMBI.2012.2.16_v1.4(04.04.11) " xfId="19349"/>
    <cellStyle name="_Расчет RAB_Лен и МОЭСК_с 2010 года_14.04.2009_со сглаж_version 3.0_без ФСК_Книга2_PR.PROG.WARM.NOTCOMBI.2012.2.16_v1.4(04.04.11) " xfId="19350"/>
    <cellStyle name="_Расчет среднего разряда  для тарифов 2009г." xfId="108"/>
    <cellStyle name="_Расчет среднего разряда  для тарифов 2009г. 2" xfId="19240"/>
    <cellStyle name="_Расчет среднего разряда для тарифов  2009г." xfId="19241"/>
    <cellStyle name="_Расчет среднего разряда для тарифов 2010г " xfId="19242"/>
    <cellStyle name="_Расчет среднего разряда для тарифов 2010г  (2)" xfId="19243"/>
    <cellStyle name="_Расчет среднего разряда для тарифов 2010г." xfId="19244"/>
    <cellStyle name="_Расчет ЭЭ на 2010 г (тепло,Эснаб) 03.03.09" xfId="19245"/>
    <cellStyle name="_Расчет ЭЭ на 2010г. ВиВ" xfId="4693"/>
    <cellStyle name="_Расчет ЭЭ на 2010г. ВиВ 2" xfId="19246"/>
    <cellStyle name="_Расчет ЭЭ по рег и нерег  за 2008г ВиВ" xfId="4694"/>
    <cellStyle name="_Расчет ЭЭ по рег и нерег  за 2008г ВиВ (2)" xfId="4695"/>
    <cellStyle name="_Расчет ЭЭ по рег и нерег  за 2008г ВиВ (2) 2" xfId="19248"/>
    <cellStyle name="_Расчет ЭЭ по рег и нерег  за 2008г ВиВ 2" xfId="19247"/>
    <cellStyle name="_Расшифровки_1кв_2002" xfId="109"/>
    <cellStyle name="_Расшифровки_1кв_2002 2" xfId="4696"/>
    <cellStyle name="_Расшифровки_1кв_2002 3" xfId="4697"/>
    <cellStyle name="_Расшифровки_1кв_2002 4" xfId="4698"/>
    <cellStyle name="_Расшифровки_1кв_2002 5" xfId="4699"/>
    <cellStyle name="_Расшифровки_1кв_2002 6" xfId="19249"/>
    <cellStyle name="_Расшифровки_1кв_2002_Альбом форм ЕБП11 (ВоКС) вар 18.01.11" xfId="4700"/>
    <cellStyle name="_Расшифровки_1кв_2002_Альбом форм ЕБП11 (ВоКС) вар 18.01.11 2" xfId="4701"/>
    <cellStyle name="_Расшифровки_1кв_2002_Альбом форм ЕБП11 (ВоКС) вар 18.01.11 3" xfId="4702"/>
    <cellStyle name="_Расшифровки_1кв_2002_Альбом форм ЕБП11 (ВоКС) вар 18.01.11 4" xfId="4703"/>
    <cellStyle name="_Расшифровки_1кв_2002_Альбом форм ЕБП11 (ВоКС) вар 18.01.11 5" xfId="4704"/>
    <cellStyle name="_Расшифровки_1кв_2002_Альбом форм ЕБП11 (ДЗО)" xfId="4705"/>
    <cellStyle name="_Расшифровки_1кв_2002_Альбом форм ЕБП11 (ДЗО) 2" xfId="4706"/>
    <cellStyle name="_Расшифровки_1кв_2002_Альбом форм ЕБП11 (ДЗО) 3" xfId="4707"/>
    <cellStyle name="_Расшифровки_1кв_2002_Альбом форм ЕБП11 (ДЗО) 4" xfId="4708"/>
    <cellStyle name="_Расшифровки_1кв_2002_Альбом форм ЕБП11 (ДЗО) 5" xfId="4709"/>
    <cellStyle name="_Расшифровки_1кв_2002_Анализ_ФХД_ДЗО_2007_г форматы (для Москвы)" xfId="4710"/>
    <cellStyle name="_Расшифровки_1кв_2002_ВоКС.Приложение 4 табл. 5.2 к ИП по ВО" xfId="4711"/>
    <cellStyle name="_Расшифровки_1кв_2002_ВоКС.Приложение 4 табл. 5.2 к ИП по ВС" xfId="4712"/>
    <cellStyle name="_Расшифровки_1кв_2002_ВоКС_ИП_ ТС_2011_2011_09_01_ отчет" xfId="4713"/>
    <cellStyle name="_Расшифровки_1кв_2002_Волжские_2011" xfId="4714"/>
    <cellStyle name="_Расшифровки_1кв_2002_Волжские_2011 2" xfId="4715"/>
    <cellStyle name="_Расшифровки_1кв_2002_Волжские_2011 3" xfId="4716"/>
    <cellStyle name="_Расшифровки_1кв_2002_Волжские_2011 4" xfId="4717"/>
    <cellStyle name="_Расшифровки_1кв_2002_Волжские_2011 5" xfId="4718"/>
    <cellStyle name="_Расшифровки_1кв_2002_Исполнение ЕБП07 декабрь 2007 ОАО НКС 7" xfId="4719"/>
    <cellStyle name="_Расшифровки_1кв_2002_Исполнение ЕБП07 декабрь 2007 ОАО НКС 8" xfId="4720"/>
    <cellStyle name="_Расшифровки_1кв_2002_Исполнение ЕБП08 (ДЗО) для Москвы 2" xfId="4721"/>
    <cellStyle name="_Расшифровки_1кв_2002_Исполнение ЕБП2007 (ДЗО)2" xfId="4722"/>
    <cellStyle name="_Расшифровки_1кв_2002_ИФ-4.5" xfId="4723"/>
    <cellStyle name="_Расшифровки_1кв_2002_Квант_2011" xfId="4724"/>
    <cellStyle name="_Расшифровки_1кв_2002_Квант_2011 2" xfId="4725"/>
    <cellStyle name="_Расшифровки_1кв_2002_Квант_2011 3" xfId="4726"/>
    <cellStyle name="_Расшифровки_1кв_2002_Квант_2011 4" xfId="4727"/>
    <cellStyle name="_Расшифровки_1кв_2002_Квант_2011 5" xfId="4728"/>
    <cellStyle name="_Свод по ИПР (2)" xfId="4729"/>
    <cellStyle name="_т 14" xfId="4730"/>
    <cellStyle name="_т 14 2" xfId="4731"/>
    <cellStyle name="_т 14 3" xfId="4732"/>
    <cellStyle name="_т 14 4" xfId="4733"/>
    <cellStyle name="_т 14 5" xfId="4734"/>
    <cellStyle name="_таблицы для расчетов28-04-08_2006-2009_прибыль корр_по ИА" xfId="4735"/>
    <cellStyle name="_таблицы для расчетов28-04-08_2006-2009с ИА" xfId="4736"/>
    <cellStyle name="_ТАРИФ 2008 - объединенный - УТВЕРЖДЕННЫЙ РЭК-1" xfId="110"/>
    <cellStyle name="_ТАРИФ 2008 - объединенный - УТВЕРЖДЕННЫЙ РЭК-1 2" xfId="19250"/>
    <cellStyle name="_Тепло ЭЭ на 2010г." xfId="19251"/>
    <cellStyle name="_ТТСК_ПЗ_2009" xfId="4737"/>
    <cellStyle name="_ТТСК_ПЗ_2009 2" xfId="4738"/>
    <cellStyle name="_ТТСК_ПЗ_2009 3" xfId="4739"/>
    <cellStyle name="_ТТСК_ПЗ_2009 4" xfId="4740"/>
    <cellStyle name="_ТТСК_ПЗ_2009 5" xfId="4741"/>
    <cellStyle name="_ТЭП" xfId="4742"/>
    <cellStyle name="_Утвержд.РЭК 20-я методика  ЭС  на 2009 год" xfId="19252"/>
    <cellStyle name="_Ф13" xfId="4743"/>
    <cellStyle name="_Ф13 2" xfId="4744"/>
    <cellStyle name="_Ф13 3" xfId="4745"/>
    <cellStyle name="_Ф13 4" xfId="4746"/>
    <cellStyle name="_Ф13 5" xfId="4747"/>
    <cellStyle name="_Ф2_ТГК-9_2006" xfId="4748"/>
    <cellStyle name="_фин модель ТГК-1_до2015 г_14.09.06 (1)" xfId="4749"/>
    <cellStyle name="_Форма 6  РТК.xls(отчет по Адр пр. ЛО)" xfId="4750"/>
    <cellStyle name="_Форма для энергетиков-тепло" xfId="19253"/>
    <cellStyle name="_Форма для энергетиков-электро" xfId="19254"/>
    <cellStyle name="_Форма РЭК предельный на 2010-потери 22,6%" xfId="19255"/>
    <cellStyle name="_Формат разбивки по МРСК_РСК" xfId="4751"/>
    <cellStyle name="_Формат_для Согласования" xfId="4752"/>
    <cellStyle name="_Формы" xfId="111"/>
    <cellStyle name="_Формы 2" xfId="4753"/>
    <cellStyle name="_Формы 3" xfId="4754"/>
    <cellStyle name="_Формы 4" xfId="4755"/>
    <cellStyle name="_Формы 5" xfId="4756"/>
    <cellStyle name="_Формы 6" xfId="19256"/>
    <cellStyle name="_Формы для заполнения ПТО, ОУТ" xfId="4757"/>
    <cellStyle name="_Формы_Альбом форм ЕБП11 (ВоКС) вар 18.01.11" xfId="4758"/>
    <cellStyle name="_Формы_Альбом форм ЕБП11 (ВоКС) вар 18.01.11 2" xfId="4759"/>
    <cellStyle name="_Формы_Альбом форм ЕБП11 (ВоКС) вар 18.01.11 3" xfId="4760"/>
    <cellStyle name="_Формы_Альбом форм ЕБП11 (ВоКС) вар 18.01.11 4" xfId="4761"/>
    <cellStyle name="_Формы_Альбом форм ЕБП11 (ВоКС) вар 18.01.11 5" xfId="4762"/>
    <cellStyle name="_Формы_Альбом форм ЕБП11 (ДЗО)" xfId="4763"/>
    <cellStyle name="_Формы_Альбом форм ЕБП11 (ДЗО) 2" xfId="4764"/>
    <cellStyle name="_Формы_Альбом форм ЕБП11 (ДЗО) 3" xfId="4765"/>
    <cellStyle name="_Формы_Альбом форм ЕБП11 (ДЗО) 4" xfId="4766"/>
    <cellStyle name="_Формы_Альбом форм ЕБП11 (ДЗО) 5" xfId="4767"/>
    <cellStyle name="_Формы_Анализ_ФХД_ДЗО_2007_г форматы (для Москвы)" xfId="4768"/>
    <cellStyle name="_Формы_ВоКС.Приложение 4 табл. 5.2 к ИП по ВО" xfId="4769"/>
    <cellStyle name="_Формы_ВоКС.Приложение 4 табл. 5.2 к ИП по ВС" xfId="4770"/>
    <cellStyle name="_Формы_ВоКС_ИП_ ТС_2011_2011_09_01_ отчет" xfId="4771"/>
    <cellStyle name="_Формы_Волжские_2011" xfId="4772"/>
    <cellStyle name="_Формы_Волжские_2011 2" xfId="4773"/>
    <cellStyle name="_Формы_Волжские_2011 3" xfId="4774"/>
    <cellStyle name="_Формы_Волжские_2011 4" xfId="4775"/>
    <cellStyle name="_Формы_Волжские_2011 5" xfId="4776"/>
    <cellStyle name="_Формы_Исполнение ЕБП07 декабрь 2007 ОАО НКС 7" xfId="4777"/>
    <cellStyle name="_Формы_Исполнение ЕБП07 декабрь 2007 ОАО НКС 8" xfId="4778"/>
    <cellStyle name="_Формы_Исполнение ЕБП08 (ДЗО) для Москвы 2" xfId="4779"/>
    <cellStyle name="_Формы_Исполнение ЕБП2007 (ДЗО)2" xfId="4780"/>
    <cellStyle name="_Формы_ИФ-4.5" xfId="4781"/>
    <cellStyle name="_Формы_Квант_2011" xfId="4782"/>
    <cellStyle name="_Формы_Квант_2011 2" xfId="4783"/>
    <cellStyle name="_Формы_Квант_2011 3" xfId="4784"/>
    <cellStyle name="_Формы_Квант_2011 4" xfId="4785"/>
    <cellStyle name="_Формы_Квант_2011 5" xfId="4786"/>
    <cellStyle name="_ФОТ на 2008, 2009, 2010 год БФ ООО Н-П" xfId="19257"/>
    <cellStyle name="_ЦОФ основной расчет_1" xfId="19258"/>
    <cellStyle name="_экон.форм-т ВО 1 с разбивкой" xfId="4787"/>
    <cellStyle name="_Эл.энергия" xfId="112"/>
    <cellStyle name="_Эл.энергия 2" xfId="19259"/>
    <cellStyle name="_ЭЭ на 2010г от 7 апреля" xfId="19260"/>
    <cellStyle name="_ЮК ГРЭСpack_12mes_2006" xfId="4788"/>
    <cellStyle name="_январь" xfId="4789"/>
    <cellStyle name="”€ќђќ‘ћ‚›‰" xfId="113"/>
    <cellStyle name="”€ќђќ‘ћ‚›‰ 2" xfId="4790"/>
    <cellStyle name="”€ќђќ‘ћ‚›‰ 2 2" xfId="4791"/>
    <cellStyle name="”€ќђќ‘ћ‚›‰ 2 2 2" xfId="4792"/>
    <cellStyle name="”€ќђќ‘ћ‚›‰ 2 3" xfId="4793"/>
    <cellStyle name="”€ќђќ‘ћ‚›‰ 2 4" xfId="4794"/>
    <cellStyle name="”€ќђќ‘ћ‚›‰ 2 5" xfId="4795"/>
    <cellStyle name="”€ќђќ‘ћ‚›‰ 3" xfId="4796"/>
    <cellStyle name="”€ќђќ‘ћ‚›‰ 3 2" xfId="4797"/>
    <cellStyle name="”€ќђќ‘ћ‚›‰ 4" xfId="4798"/>
    <cellStyle name="”€ќђќ‘ћ‚›‰ 4 2" xfId="4799"/>
    <cellStyle name="”€ќђќ‘ћ‚›‰ 5" xfId="4800"/>
    <cellStyle name="”€ќђќ‘ћ‚›‰ 6" xfId="4801"/>
    <cellStyle name="”€ќђќ‘ћ‚›‰ 7" xfId="19261"/>
    <cellStyle name="”€љ‘€ђћ‚ђќќ›‰" xfId="114"/>
    <cellStyle name="”€љ‘€ђћ‚ђќќ›‰ 2" xfId="4802"/>
    <cellStyle name="”€љ‘€ђћ‚ђќќ›‰ 2 2" xfId="4803"/>
    <cellStyle name="”€љ‘€ђћ‚ђќќ›‰ 2 2 2" xfId="4804"/>
    <cellStyle name="”€љ‘€ђћ‚ђќќ›‰ 2 3" xfId="4805"/>
    <cellStyle name="”€љ‘€ђћ‚ђќќ›‰ 2 4" xfId="4806"/>
    <cellStyle name="”€љ‘€ђћ‚ђќќ›‰ 2 5" xfId="4807"/>
    <cellStyle name="”€љ‘€ђћ‚ђќќ›‰ 3" xfId="4808"/>
    <cellStyle name="”€љ‘€ђћ‚ђќќ›‰ 3 2" xfId="4809"/>
    <cellStyle name="”€љ‘€ђћ‚ђќќ›‰ 4" xfId="4810"/>
    <cellStyle name="”€љ‘€ђћ‚ђќќ›‰ 4 2" xfId="4811"/>
    <cellStyle name="”€љ‘€ђћ‚ђќќ›‰ 5" xfId="4812"/>
    <cellStyle name="”€љ‘€ђћ‚ђќќ›‰ 6" xfId="4813"/>
    <cellStyle name="”€љ‘€ђћ‚ђќќ›‰ 7" xfId="19262"/>
    <cellStyle name="”ќђќ‘ћ‚›‰" xfId="115"/>
    <cellStyle name="”ќђќ‘ћ‚›‰ 2" xfId="4814"/>
    <cellStyle name="”ќђќ‘ћ‚›‰ 2 2" xfId="4815"/>
    <cellStyle name="”ќђќ‘ћ‚›‰ 3" xfId="4816"/>
    <cellStyle name="”ќђќ‘ћ‚›‰ 4" xfId="4817"/>
    <cellStyle name="”ќђќ‘ћ‚›‰ 5" xfId="19263"/>
    <cellStyle name="”љ‘ђћ‚ђќќ›‰" xfId="116"/>
    <cellStyle name="”љ‘ђћ‚ђќќ›‰ 2" xfId="4818"/>
    <cellStyle name="”љ‘ђћ‚ђќќ›‰ 2 2" xfId="4819"/>
    <cellStyle name="”љ‘ђћ‚ђќќ›‰ 3" xfId="4820"/>
    <cellStyle name="”љ‘ђћ‚ђќќ›‰ 4" xfId="4821"/>
    <cellStyle name="”љ‘ђћ‚ђќќ›‰ 5" xfId="19264"/>
    <cellStyle name="„…ќ…†ќ›‰" xfId="117"/>
    <cellStyle name="„…ќ…†ќ›‰ 2" xfId="4822"/>
    <cellStyle name="„…ќ…†ќ›‰ 2 2" xfId="4823"/>
    <cellStyle name="„…ќ…†ќ›‰ 2 2 2" xfId="4824"/>
    <cellStyle name="„…ќ…†ќ›‰ 2 3" xfId="4825"/>
    <cellStyle name="„…ќ…†ќ›‰ 2 4" xfId="4826"/>
    <cellStyle name="„…ќ…†ќ›‰ 2 5" xfId="4827"/>
    <cellStyle name="„…ќ…†ќ›‰ 3" xfId="4828"/>
    <cellStyle name="„…ќ…†ќ›‰ 3 2" xfId="4829"/>
    <cellStyle name="„…ќ…†ќ›‰ 4" xfId="4830"/>
    <cellStyle name="„…ќ…†ќ›‰ 4 2" xfId="4831"/>
    <cellStyle name="„…ќ…†ќ›‰ 5" xfId="4832"/>
    <cellStyle name="„…ќ…†ќ›‰ 6" xfId="4833"/>
    <cellStyle name="„…ќ…†ќ›‰ 7" xfId="19265"/>
    <cellStyle name="„ђ’ђ" xfId="118"/>
    <cellStyle name="„ђ’ђ 2" xfId="4834"/>
    <cellStyle name="„ђ’ђ 2 2" xfId="4835"/>
    <cellStyle name="„ђ’ђ 2 2 2" xfId="4836"/>
    <cellStyle name="„ђ’ђ 2 3" xfId="4837"/>
    <cellStyle name="„ђ’ђ 2 4" xfId="4838"/>
    <cellStyle name="„ђ’ђ 2 5" xfId="4839"/>
    <cellStyle name="„ђ’ђ 3" xfId="4840"/>
    <cellStyle name="„ђ’ђ 3 2" xfId="4841"/>
    <cellStyle name="„ђ’ђ 4" xfId="4842"/>
    <cellStyle name="„ђ’ђ 4 2" xfId="4843"/>
    <cellStyle name="„ђ’ђ 5" xfId="4844"/>
    <cellStyle name="„ђ’ђ 6" xfId="4845"/>
    <cellStyle name="„ђ’ђ 7" xfId="19266"/>
    <cellStyle name="€’ћѓћ‚›‰" xfId="119"/>
    <cellStyle name="€’ћѓћ‚›‰ 2" xfId="4846"/>
    <cellStyle name="€’ћѓћ‚›‰ 2 2" xfId="4847"/>
    <cellStyle name="€’ћѓћ‚›‰ 2 2 2" xfId="4848"/>
    <cellStyle name="€’ћѓћ‚›‰ 2 3" xfId="4849"/>
    <cellStyle name="€’ћѓћ‚›‰ 2 4" xfId="4850"/>
    <cellStyle name="€’ћѓћ‚›‰ 2 5" xfId="4851"/>
    <cellStyle name="€’ћѓћ‚›‰ 3" xfId="4852"/>
    <cellStyle name="€’ћѓћ‚›‰ 3 2" xfId="4853"/>
    <cellStyle name="€’ћѓћ‚›‰ 4" xfId="4854"/>
    <cellStyle name="€’ћѓћ‚›‰ 5" xfId="4855"/>
    <cellStyle name="€’ћѓћ‚›‰ 6" xfId="4856"/>
    <cellStyle name="€’ћѓћ‚›‰ 7" xfId="19267"/>
    <cellStyle name="‡ђѓћ‹ћ‚ћљ1" xfId="120"/>
    <cellStyle name="‡ђѓћ‹ћ‚ћљ1 2" xfId="4857"/>
    <cellStyle name="‡ђѓћ‹ћ‚ћљ1 2 2" xfId="4858"/>
    <cellStyle name="‡ђѓћ‹ћ‚ћљ1 2 2 2" xfId="4859"/>
    <cellStyle name="‡ђѓћ‹ћ‚ћљ1 2 3" xfId="4860"/>
    <cellStyle name="‡ђѓћ‹ћ‚ћљ1 2 4" xfId="4861"/>
    <cellStyle name="‡ђѓћ‹ћ‚ћљ1 2 5" xfId="4862"/>
    <cellStyle name="‡ђѓћ‹ћ‚ћљ1 3" xfId="4863"/>
    <cellStyle name="‡ђѓћ‹ћ‚ћљ1 3 2" xfId="4864"/>
    <cellStyle name="‡ђѓћ‹ћ‚ћљ1 4" xfId="4865"/>
    <cellStyle name="‡ђѓћ‹ћ‚ћљ1 4 2" xfId="4866"/>
    <cellStyle name="‡ђѓћ‹ћ‚ћљ1 5" xfId="4867"/>
    <cellStyle name="‡ђѓћ‹ћ‚ћљ1 6" xfId="4868"/>
    <cellStyle name="‡ђѓћ‹ћ‚ћљ1 7" xfId="19268"/>
    <cellStyle name="‡ђѓћ‹ћ‚ћљ2" xfId="121"/>
    <cellStyle name="‡ђѓћ‹ћ‚ћљ2 2" xfId="4869"/>
    <cellStyle name="‡ђѓћ‹ћ‚ћљ2 2 2" xfId="4870"/>
    <cellStyle name="‡ђѓћ‹ћ‚ћљ2 2 2 2" xfId="4871"/>
    <cellStyle name="‡ђѓћ‹ћ‚ћљ2 2 3" xfId="4872"/>
    <cellStyle name="‡ђѓћ‹ћ‚ћљ2 2 4" xfId="4873"/>
    <cellStyle name="‡ђѓћ‹ћ‚ћљ2 2 5" xfId="4874"/>
    <cellStyle name="‡ђѓћ‹ћ‚ћљ2 3" xfId="4875"/>
    <cellStyle name="‡ђѓћ‹ћ‚ћљ2 3 2" xfId="4876"/>
    <cellStyle name="‡ђѓћ‹ћ‚ћљ2 4" xfId="4877"/>
    <cellStyle name="‡ђѓћ‹ћ‚ћљ2 4 2" xfId="4878"/>
    <cellStyle name="‡ђѓћ‹ћ‚ћљ2 5" xfId="4879"/>
    <cellStyle name="‡ђѓћ‹ћ‚ћљ2 6" xfId="4880"/>
    <cellStyle name="‡ђѓћ‹ћ‚ћљ2 7" xfId="19269"/>
    <cellStyle name="’ћѓћ‚›‰" xfId="122"/>
    <cellStyle name="’ћѓћ‚›‰ 2" xfId="4881"/>
    <cellStyle name="’ћѓћ‚›‰ 2 2" xfId="4882"/>
    <cellStyle name="’ћѓћ‚›‰ 3" xfId="4883"/>
    <cellStyle name="’ћѓћ‚›‰ 4" xfId="4884"/>
    <cellStyle name="’ћѓћ‚›‰ 5" xfId="19270"/>
    <cellStyle name="0,00;0;" xfId="123"/>
    <cellStyle name="0,00;0; 10" xfId="4885"/>
    <cellStyle name="0,00;0; 10 2" xfId="4886"/>
    <cellStyle name="0,00;0; 11" xfId="4887"/>
    <cellStyle name="0,00;0; 2" xfId="4888"/>
    <cellStyle name="0,00;0; 2 2" xfId="4889"/>
    <cellStyle name="0,00;0; 2 2 2" xfId="4890"/>
    <cellStyle name="0,00;0; 2 2 2 2" xfId="4891"/>
    <cellStyle name="0,00;0; 2 2 3" xfId="4892"/>
    <cellStyle name="0,00;0; 2 2 4" xfId="4893"/>
    <cellStyle name="0,00;0; 2 3" xfId="4894"/>
    <cellStyle name="0,00;0; 2 3 2" xfId="4895"/>
    <cellStyle name="0,00;0; 2 4" xfId="4896"/>
    <cellStyle name="0,00;0; 2 5" xfId="4897"/>
    <cellStyle name="0,00;0; 3" xfId="4898"/>
    <cellStyle name="0,00;0; 3 2" xfId="4899"/>
    <cellStyle name="0,00;0; 3 3" xfId="4900"/>
    <cellStyle name="0,00;0; 3 4" xfId="4901"/>
    <cellStyle name="0,00;0; 4" xfId="4902"/>
    <cellStyle name="0,00;0; 4 2" xfId="4903"/>
    <cellStyle name="0,00;0; 5" xfId="4904"/>
    <cellStyle name="0,00;0; 5 2" xfId="4905"/>
    <cellStyle name="0,00;0; 6" xfId="4906"/>
    <cellStyle name="0,00;0; 6 2" xfId="4907"/>
    <cellStyle name="0,00;0; 7" xfId="4908"/>
    <cellStyle name="0,00;0; 7 2" xfId="4909"/>
    <cellStyle name="0,00;0; 8" xfId="4910"/>
    <cellStyle name="0,00;0; 8 2" xfId="4911"/>
    <cellStyle name="0,00;0; 9" xfId="4912"/>
    <cellStyle name="0,00;0; 9 2" xfId="4913"/>
    <cellStyle name="0,00;0;_Альбом форм ЕБП11 (ВоКС) вар 18.01.11" xfId="4914"/>
    <cellStyle name="1Normal" xfId="4915"/>
    <cellStyle name="20% - Accent1" xfId="4916"/>
    <cellStyle name="20% - Accent1 2" xfId="4917"/>
    <cellStyle name="20% - Accent2" xfId="4918"/>
    <cellStyle name="20% - Accent2 2" xfId="4919"/>
    <cellStyle name="20% - Accent3" xfId="4920"/>
    <cellStyle name="20% - Accent3 2" xfId="4921"/>
    <cellStyle name="20% - Accent4" xfId="4922"/>
    <cellStyle name="20% - Accent4 2" xfId="4923"/>
    <cellStyle name="20% - Accent5" xfId="4924"/>
    <cellStyle name="20% - Accent5 2" xfId="4925"/>
    <cellStyle name="20% - Accent6" xfId="4926"/>
    <cellStyle name="20% - Accent6 2" xfId="4927"/>
    <cellStyle name="20% - Акцент1 10" xfId="4928"/>
    <cellStyle name="20% - Акцент1 10 2" xfId="4929"/>
    <cellStyle name="20% - Акцент1 11" xfId="4930"/>
    <cellStyle name="20% - Акцент1 11 2" xfId="4931"/>
    <cellStyle name="20% - Акцент1 12" xfId="4932"/>
    <cellStyle name="20% - Акцент1 12 2" xfId="4933"/>
    <cellStyle name="20% - Акцент1 13" xfId="4934"/>
    <cellStyle name="20% - Акцент1 13 2" xfId="4935"/>
    <cellStyle name="20% - Акцент1 14" xfId="4936"/>
    <cellStyle name="20% - Акцент1 14 2" xfId="4937"/>
    <cellStyle name="20% - Акцент1 15" xfId="4938"/>
    <cellStyle name="20% - Акцент1 15 2" xfId="4939"/>
    <cellStyle name="20% - Акцент1 16" xfId="4940"/>
    <cellStyle name="20% - Акцент1 16 2" xfId="4941"/>
    <cellStyle name="20% - Акцент1 17" xfId="4942"/>
    <cellStyle name="20% - Акцент1 17 2" xfId="4943"/>
    <cellStyle name="20% - Акцент1 18" xfId="4944"/>
    <cellStyle name="20% - Акцент1 18 2" xfId="4945"/>
    <cellStyle name="20% - Акцент1 19" xfId="4946"/>
    <cellStyle name="20% - Акцент1 19 2" xfId="4947"/>
    <cellStyle name="20% - Акцент1 2" xfId="124"/>
    <cellStyle name="20% - Акцент1 2 10" xfId="4948"/>
    <cellStyle name="20% - Акцент1 2 11" xfId="4949"/>
    <cellStyle name="20% - Акцент1 2 12" xfId="4950"/>
    <cellStyle name="20% - Акцент1 2 13" xfId="4951"/>
    <cellStyle name="20% - Акцент1 2 14" xfId="4952"/>
    <cellStyle name="20% - Акцент1 2 15" xfId="4953"/>
    <cellStyle name="20% - Акцент1 2 16" xfId="4954"/>
    <cellStyle name="20% - Акцент1 2 17" xfId="4955"/>
    <cellStyle name="20% - Акцент1 2 18" xfId="4956"/>
    <cellStyle name="20% - Акцент1 2 19" xfId="4957"/>
    <cellStyle name="20% - Акцент1 2 2" xfId="4958"/>
    <cellStyle name="20% - Акцент1 2 2 2" xfId="4959"/>
    <cellStyle name="20% - Акцент1 2 20" xfId="4960"/>
    <cellStyle name="20% - Акцент1 2 21" xfId="4961"/>
    <cellStyle name="20% - Акцент1 2 22" xfId="4962"/>
    <cellStyle name="20% - Акцент1 2 23" xfId="4963"/>
    <cellStyle name="20% - Акцент1 2 24" xfId="4964"/>
    <cellStyle name="20% - Акцент1 2 25" xfId="4965"/>
    <cellStyle name="20% - Акцент1 2 26" xfId="4966"/>
    <cellStyle name="20% - Акцент1 2 3" xfId="4967"/>
    <cellStyle name="20% - Акцент1 2 4" xfId="4968"/>
    <cellStyle name="20% - Акцент1 2 5" xfId="4969"/>
    <cellStyle name="20% - Акцент1 2 6" xfId="4970"/>
    <cellStyle name="20% - Акцент1 2 7" xfId="4971"/>
    <cellStyle name="20% - Акцент1 2 8" xfId="4972"/>
    <cellStyle name="20% - Акцент1 2 9" xfId="4973"/>
    <cellStyle name="20% - Акцент1 2_ИФ-4.5 за 7 мес." xfId="4974"/>
    <cellStyle name="20% - Акцент1 20" xfId="4975"/>
    <cellStyle name="20% - Акцент1 21" xfId="4976"/>
    <cellStyle name="20% - Акцент1 22" xfId="4977"/>
    <cellStyle name="20% - Акцент1 23" xfId="4978"/>
    <cellStyle name="20% - Акцент1 24" xfId="4979"/>
    <cellStyle name="20% - Акцент1 25" xfId="4980"/>
    <cellStyle name="20% - Акцент1 26" xfId="4981"/>
    <cellStyle name="20% - Акцент1 27" xfId="4982"/>
    <cellStyle name="20% - Акцент1 28" xfId="4983"/>
    <cellStyle name="20% - Акцент1 29" xfId="4984"/>
    <cellStyle name="20% - Акцент1 3" xfId="4985"/>
    <cellStyle name="20% - Акцент1 3 2" xfId="4986"/>
    <cellStyle name="20% - Акцент1 30" xfId="19351"/>
    <cellStyle name="20% - Акцент1 31" xfId="19352"/>
    <cellStyle name="20% - Акцент1 32" xfId="19353"/>
    <cellStyle name="20% - Акцент1 33" xfId="19354"/>
    <cellStyle name="20% - Акцент1 34" xfId="19355"/>
    <cellStyle name="20% - Акцент1 35" xfId="19356"/>
    <cellStyle name="20% - Акцент1 36" xfId="19357"/>
    <cellStyle name="20% - Акцент1 37" xfId="19358"/>
    <cellStyle name="20% - Акцент1 4" xfId="4987"/>
    <cellStyle name="20% - Акцент1 4 2" xfId="4988"/>
    <cellStyle name="20% - Акцент1 5" xfId="4989"/>
    <cellStyle name="20% - Акцент1 5 2" xfId="4990"/>
    <cellStyle name="20% - Акцент1 6" xfId="4991"/>
    <cellStyle name="20% - Акцент1 6 2" xfId="4992"/>
    <cellStyle name="20% - Акцент1 7" xfId="4993"/>
    <cellStyle name="20% - Акцент1 7 2" xfId="4994"/>
    <cellStyle name="20% - Акцент1 8" xfId="4995"/>
    <cellStyle name="20% - Акцент1 8 2" xfId="4996"/>
    <cellStyle name="20% - Акцент1 9" xfId="4997"/>
    <cellStyle name="20% - Акцент1 9 2" xfId="4998"/>
    <cellStyle name="20% - Акцент2 10" xfId="4999"/>
    <cellStyle name="20% - Акцент2 10 2" xfId="5000"/>
    <cellStyle name="20% - Акцент2 11" xfId="5001"/>
    <cellStyle name="20% - Акцент2 11 2" xfId="5002"/>
    <cellStyle name="20% - Акцент2 12" xfId="5003"/>
    <cellStyle name="20% - Акцент2 12 2" xfId="5004"/>
    <cellStyle name="20% - Акцент2 13" xfId="5005"/>
    <cellStyle name="20% - Акцент2 13 2" xfId="5006"/>
    <cellStyle name="20% - Акцент2 14" xfId="5007"/>
    <cellStyle name="20% - Акцент2 14 2" xfId="5008"/>
    <cellStyle name="20% - Акцент2 15" xfId="5009"/>
    <cellStyle name="20% - Акцент2 15 2" xfId="5010"/>
    <cellStyle name="20% - Акцент2 16" xfId="5011"/>
    <cellStyle name="20% - Акцент2 16 2" xfId="5012"/>
    <cellStyle name="20% - Акцент2 17" xfId="5013"/>
    <cellStyle name="20% - Акцент2 17 2" xfId="5014"/>
    <cellStyle name="20% - Акцент2 18" xfId="5015"/>
    <cellStyle name="20% - Акцент2 18 2" xfId="5016"/>
    <cellStyle name="20% - Акцент2 19" xfId="5017"/>
    <cellStyle name="20% - Акцент2 19 2" xfId="5018"/>
    <cellStyle name="20% - Акцент2 2" xfId="125"/>
    <cellStyle name="20% - Акцент2 2 10" xfId="5019"/>
    <cellStyle name="20% - Акцент2 2 11" xfId="5020"/>
    <cellStyle name="20% - Акцент2 2 12" xfId="5021"/>
    <cellStyle name="20% - Акцент2 2 13" xfId="5022"/>
    <cellStyle name="20% - Акцент2 2 14" xfId="5023"/>
    <cellStyle name="20% - Акцент2 2 15" xfId="5024"/>
    <cellStyle name="20% - Акцент2 2 16" xfId="5025"/>
    <cellStyle name="20% - Акцент2 2 17" xfId="5026"/>
    <cellStyle name="20% - Акцент2 2 18" xfId="5027"/>
    <cellStyle name="20% - Акцент2 2 19" xfId="5028"/>
    <cellStyle name="20% - Акцент2 2 2" xfId="5029"/>
    <cellStyle name="20% - Акцент2 2 2 2" xfId="5030"/>
    <cellStyle name="20% - Акцент2 2 20" xfId="5031"/>
    <cellStyle name="20% - Акцент2 2 21" xfId="5032"/>
    <cellStyle name="20% - Акцент2 2 22" xfId="5033"/>
    <cellStyle name="20% - Акцент2 2 23" xfId="5034"/>
    <cellStyle name="20% - Акцент2 2 24" xfId="5035"/>
    <cellStyle name="20% - Акцент2 2 25" xfId="5036"/>
    <cellStyle name="20% - Акцент2 2 26" xfId="5037"/>
    <cellStyle name="20% - Акцент2 2 3" xfId="5038"/>
    <cellStyle name="20% - Акцент2 2 4" xfId="5039"/>
    <cellStyle name="20% - Акцент2 2 5" xfId="5040"/>
    <cellStyle name="20% - Акцент2 2 6" xfId="5041"/>
    <cellStyle name="20% - Акцент2 2 7" xfId="5042"/>
    <cellStyle name="20% - Акцент2 2 8" xfId="5043"/>
    <cellStyle name="20% - Акцент2 2 9" xfId="5044"/>
    <cellStyle name="20% - Акцент2 2_ИФ-4.5 за 7 мес." xfId="5045"/>
    <cellStyle name="20% - Акцент2 20" xfId="5046"/>
    <cellStyle name="20% - Акцент2 21" xfId="5047"/>
    <cellStyle name="20% - Акцент2 22" xfId="5048"/>
    <cellStyle name="20% - Акцент2 23" xfId="5049"/>
    <cellStyle name="20% - Акцент2 24" xfId="5050"/>
    <cellStyle name="20% - Акцент2 25" xfId="5051"/>
    <cellStyle name="20% - Акцент2 26" xfId="5052"/>
    <cellStyle name="20% - Акцент2 27" xfId="5053"/>
    <cellStyle name="20% - Акцент2 28" xfId="5054"/>
    <cellStyle name="20% - Акцент2 29" xfId="5055"/>
    <cellStyle name="20% - Акцент2 3" xfId="5056"/>
    <cellStyle name="20% - Акцент2 3 2" xfId="5057"/>
    <cellStyle name="20% - Акцент2 30" xfId="19359"/>
    <cellStyle name="20% - Акцент2 31" xfId="19360"/>
    <cellStyle name="20% - Акцент2 32" xfId="19361"/>
    <cellStyle name="20% - Акцент2 33" xfId="19362"/>
    <cellStyle name="20% - Акцент2 34" xfId="19363"/>
    <cellStyle name="20% - Акцент2 35" xfId="19364"/>
    <cellStyle name="20% - Акцент2 36" xfId="19365"/>
    <cellStyle name="20% - Акцент2 37" xfId="19366"/>
    <cellStyle name="20% - Акцент2 4" xfId="5058"/>
    <cellStyle name="20% - Акцент2 4 2" xfId="5059"/>
    <cellStyle name="20% - Акцент2 5" xfId="5060"/>
    <cellStyle name="20% - Акцент2 5 2" xfId="5061"/>
    <cellStyle name="20% - Акцент2 6" xfId="5062"/>
    <cellStyle name="20% - Акцент2 6 2" xfId="5063"/>
    <cellStyle name="20% - Акцент2 7" xfId="5064"/>
    <cellStyle name="20% - Акцент2 7 2" xfId="5065"/>
    <cellStyle name="20% - Акцент2 8" xfId="5066"/>
    <cellStyle name="20% - Акцент2 8 2" xfId="5067"/>
    <cellStyle name="20% - Акцент2 9" xfId="5068"/>
    <cellStyle name="20% - Акцент2 9 2" xfId="5069"/>
    <cellStyle name="20% - Акцент3 10" xfId="5070"/>
    <cellStyle name="20% - Акцент3 10 2" xfId="5071"/>
    <cellStyle name="20% - Акцент3 11" xfId="5072"/>
    <cellStyle name="20% - Акцент3 11 2" xfId="5073"/>
    <cellStyle name="20% - Акцент3 12" xfId="5074"/>
    <cellStyle name="20% - Акцент3 12 2" xfId="5075"/>
    <cellStyle name="20% - Акцент3 13" xfId="5076"/>
    <cellStyle name="20% - Акцент3 13 2" xfId="5077"/>
    <cellStyle name="20% - Акцент3 14" xfId="5078"/>
    <cellStyle name="20% - Акцент3 14 2" xfId="5079"/>
    <cellStyle name="20% - Акцент3 15" xfId="5080"/>
    <cellStyle name="20% - Акцент3 15 2" xfId="5081"/>
    <cellStyle name="20% - Акцент3 16" xfId="5082"/>
    <cellStyle name="20% - Акцент3 16 2" xfId="5083"/>
    <cellStyle name="20% - Акцент3 17" xfId="5084"/>
    <cellStyle name="20% - Акцент3 17 2" xfId="5085"/>
    <cellStyle name="20% - Акцент3 18" xfId="5086"/>
    <cellStyle name="20% - Акцент3 18 2" xfId="5087"/>
    <cellStyle name="20% - Акцент3 19" xfId="5088"/>
    <cellStyle name="20% - Акцент3 19 2" xfId="5089"/>
    <cellStyle name="20% - Акцент3 2" xfId="126"/>
    <cellStyle name="20% - Акцент3 2 10" xfId="5090"/>
    <cellStyle name="20% - Акцент3 2 11" xfId="5091"/>
    <cellStyle name="20% - Акцент3 2 12" xfId="5092"/>
    <cellStyle name="20% - Акцент3 2 13" xfId="5093"/>
    <cellStyle name="20% - Акцент3 2 14" xfId="5094"/>
    <cellStyle name="20% - Акцент3 2 15" xfId="5095"/>
    <cellStyle name="20% - Акцент3 2 16" xfId="5096"/>
    <cellStyle name="20% - Акцент3 2 17" xfId="5097"/>
    <cellStyle name="20% - Акцент3 2 18" xfId="5098"/>
    <cellStyle name="20% - Акцент3 2 19" xfId="5099"/>
    <cellStyle name="20% - Акцент3 2 2" xfId="5100"/>
    <cellStyle name="20% - Акцент3 2 2 2" xfId="5101"/>
    <cellStyle name="20% - Акцент3 2 20" xfId="5102"/>
    <cellStyle name="20% - Акцент3 2 21" xfId="5103"/>
    <cellStyle name="20% - Акцент3 2 22" xfId="5104"/>
    <cellStyle name="20% - Акцент3 2 23" xfId="5105"/>
    <cellStyle name="20% - Акцент3 2 24" xfId="5106"/>
    <cellStyle name="20% - Акцент3 2 25" xfId="5107"/>
    <cellStyle name="20% - Акцент3 2 26" xfId="5108"/>
    <cellStyle name="20% - Акцент3 2 3" xfId="5109"/>
    <cellStyle name="20% - Акцент3 2 4" xfId="5110"/>
    <cellStyle name="20% - Акцент3 2 5" xfId="5111"/>
    <cellStyle name="20% - Акцент3 2 6" xfId="5112"/>
    <cellStyle name="20% - Акцент3 2 7" xfId="5113"/>
    <cellStyle name="20% - Акцент3 2 8" xfId="5114"/>
    <cellStyle name="20% - Акцент3 2 9" xfId="5115"/>
    <cellStyle name="20% - Акцент3 2_ИФ-4.5 за 7 мес." xfId="5116"/>
    <cellStyle name="20% - Акцент3 20" xfId="5117"/>
    <cellStyle name="20% - Акцент3 21" xfId="5118"/>
    <cellStyle name="20% - Акцент3 22" xfId="5119"/>
    <cellStyle name="20% - Акцент3 23" xfId="5120"/>
    <cellStyle name="20% - Акцент3 24" xfId="5121"/>
    <cellStyle name="20% - Акцент3 25" xfId="5122"/>
    <cellStyle name="20% - Акцент3 26" xfId="5123"/>
    <cellStyle name="20% - Акцент3 27" xfId="5124"/>
    <cellStyle name="20% - Акцент3 28" xfId="5125"/>
    <cellStyle name="20% - Акцент3 29" xfId="5126"/>
    <cellStyle name="20% - Акцент3 3" xfId="5127"/>
    <cellStyle name="20% - Акцент3 3 2" xfId="5128"/>
    <cellStyle name="20% - Акцент3 30" xfId="19367"/>
    <cellStyle name="20% - Акцент3 31" xfId="19368"/>
    <cellStyle name="20% - Акцент3 32" xfId="19369"/>
    <cellStyle name="20% - Акцент3 33" xfId="19370"/>
    <cellStyle name="20% - Акцент3 34" xfId="19371"/>
    <cellStyle name="20% - Акцент3 35" xfId="19372"/>
    <cellStyle name="20% - Акцент3 36" xfId="19373"/>
    <cellStyle name="20% - Акцент3 37" xfId="19374"/>
    <cellStyle name="20% - Акцент3 4" xfId="5129"/>
    <cellStyle name="20% - Акцент3 4 2" xfId="5130"/>
    <cellStyle name="20% - Акцент3 5" xfId="5131"/>
    <cellStyle name="20% - Акцент3 5 2" xfId="5132"/>
    <cellStyle name="20% - Акцент3 6" xfId="5133"/>
    <cellStyle name="20% - Акцент3 6 2" xfId="5134"/>
    <cellStyle name="20% - Акцент3 7" xfId="5135"/>
    <cellStyle name="20% - Акцент3 7 2" xfId="5136"/>
    <cellStyle name="20% - Акцент3 8" xfId="5137"/>
    <cellStyle name="20% - Акцент3 8 2" xfId="5138"/>
    <cellStyle name="20% - Акцент3 9" xfId="5139"/>
    <cellStyle name="20% - Акцент3 9 2" xfId="5140"/>
    <cellStyle name="20% - Акцент4 10" xfId="5141"/>
    <cellStyle name="20% - Акцент4 10 2" xfId="5142"/>
    <cellStyle name="20% - Акцент4 11" xfId="5143"/>
    <cellStyle name="20% - Акцент4 11 2" xfId="5144"/>
    <cellStyle name="20% - Акцент4 12" xfId="5145"/>
    <cellStyle name="20% - Акцент4 12 2" xfId="5146"/>
    <cellStyle name="20% - Акцент4 13" xfId="5147"/>
    <cellStyle name="20% - Акцент4 13 2" xfId="5148"/>
    <cellStyle name="20% - Акцент4 14" xfId="5149"/>
    <cellStyle name="20% - Акцент4 14 2" xfId="5150"/>
    <cellStyle name="20% - Акцент4 15" xfId="5151"/>
    <cellStyle name="20% - Акцент4 15 2" xfId="5152"/>
    <cellStyle name="20% - Акцент4 16" xfId="5153"/>
    <cellStyle name="20% - Акцент4 16 2" xfId="5154"/>
    <cellStyle name="20% - Акцент4 17" xfId="5155"/>
    <cellStyle name="20% - Акцент4 17 2" xfId="5156"/>
    <cellStyle name="20% - Акцент4 18" xfId="5157"/>
    <cellStyle name="20% - Акцент4 18 2" xfId="5158"/>
    <cellStyle name="20% - Акцент4 19" xfId="5159"/>
    <cellStyle name="20% - Акцент4 19 2" xfId="5160"/>
    <cellStyle name="20% - Акцент4 2" xfId="127"/>
    <cellStyle name="20% - Акцент4 2 10" xfId="5161"/>
    <cellStyle name="20% - Акцент4 2 11" xfId="5162"/>
    <cellStyle name="20% - Акцент4 2 12" xfId="5163"/>
    <cellStyle name="20% - Акцент4 2 13" xfId="5164"/>
    <cellStyle name="20% - Акцент4 2 14" xfId="5165"/>
    <cellStyle name="20% - Акцент4 2 15" xfId="5166"/>
    <cellStyle name="20% - Акцент4 2 16" xfId="5167"/>
    <cellStyle name="20% - Акцент4 2 17" xfId="5168"/>
    <cellStyle name="20% - Акцент4 2 18" xfId="5169"/>
    <cellStyle name="20% - Акцент4 2 19" xfId="5170"/>
    <cellStyle name="20% - Акцент4 2 2" xfId="5171"/>
    <cellStyle name="20% - Акцент4 2 2 2" xfId="5172"/>
    <cellStyle name="20% - Акцент4 2 20" xfId="5173"/>
    <cellStyle name="20% - Акцент4 2 21" xfId="5174"/>
    <cellStyle name="20% - Акцент4 2 22" xfId="5175"/>
    <cellStyle name="20% - Акцент4 2 23" xfId="5176"/>
    <cellStyle name="20% - Акцент4 2 24" xfId="5177"/>
    <cellStyle name="20% - Акцент4 2 25" xfId="5178"/>
    <cellStyle name="20% - Акцент4 2 26" xfId="5179"/>
    <cellStyle name="20% - Акцент4 2 3" xfId="5180"/>
    <cellStyle name="20% - Акцент4 2 4" xfId="5181"/>
    <cellStyle name="20% - Акцент4 2 5" xfId="5182"/>
    <cellStyle name="20% - Акцент4 2 6" xfId="5183"/>
    <cellStyle name="20% - Акцент4 2 7" xfId="5184"/>
    <cellStyle name="20% - Акцент4 2 8" xfId="5185"/>
    <cellStyle name="20% - Акцент4 2 9" xfId="5186"/>
    <cellStyle name="20% - Акцент4 2_ИФ-4.5 за 7 мес." xfId="5187"/>
    <cellStyle name="20% - Акцент4 20" xfId="5188"/>
    <cellStyle name="20% - Акцент4 21" xfId="5189"/>
    <cellStyle name="20% - Акцент4 22" xfId="5190"/>
    <cellStyle name="20% - Акцент4 23" xfId="5191"/>
    <cellStyle name="20% - Акцент4 24" xfId="5192"/>
    <cellStyle name="20% - Акцент4 25" xfId="5193"/>
    <cellStyle name="20% - Акцент4 26" xfId="5194"/>
    <cellStyle name="20% - Акцент4 27" xfId="5195"/>
    <cellStyle name="20% - Акцент4 28" xfId="5196"/>
    <cellStyle name="20% - Акцент4 29" xfId="5197"/>
    <cellStyle name="20% - Акцент4 3" xfId="5198"/>
    <cellStyle name="20% - Акцент4 3 2" xfId="5199"/>
    <cellStyle name="20% - Акцент4 30" xfId="19375"/>
    <cellStyle name="20% - Акцент4 31" xfId="19376"/>
    <cellStyle name="20% - Акцент4 32" xfId="19377"/>
    <cellStyle name="20% - Акцент4 33" xfId="19378"/>
    <cellStyle name="20% - Акцент4 34" xfId="19379"/>
    <cellStyle name="20% - Акцент4 35" xfId="19380"/>
    <cellStyle name="20% - Акцент4 36" xfId="19381"/>
    <cellStyle name="20% - Акцент4 37" xfId="19382"/>
    <cellStyle name="20% - Акцент4 4" xfId="5200"/>
    <cellStyle name="20% - Акцент4 4 2" xfId="5201"/>
    <cellStyle name="20% - Акцент4 5" xfId="5202"/>
    <cellStyle name="20% - Акцент4 5 2" xfId="5203"/>
    <cellStyle name="20% - Акцент4 6" xfId="5204"/>
    <cellStyle name="20% - Акцент4 6 2" xfId="5205"/>
    <cellStyle name="20% - Акцент4 7" xfId="5206"/>
    <cellStyle name="20% - Акцент4 7 2" xfId="5207"/>
    <cellStyle name="20% - Акцент4 8" xfId="5208"/>
    <cellStyle name="20% - Акцент4 8 2" xfId="5209"/>
    <cellStyle name="20% - Акцент4 9" xfId="5210"/>
    <cellStyle name="20% - Акцент4 9 2" xfId="5211"/>
    <cellStyle name="20% - Акцент5 10" xfId="5212"/>
    <cellStyle name="20% - Акцент5 10 2" xfId="5213"/>
    <cellStyle name="20% - Акцент5 11" xfId="5214"/>
    <cellStyle name="20% - Акцент5 11 2" xfId="5215"/>
    <cellStyle name="20% - Акцент5 12" xfId="5216"/>
    <cellStyle name="20% - Акцент5 12 2" xfId="5217"/>
    <cellStyle name="20% - Акцент5 13" xfId="5218"/>
    <cellStyle name="20% - Акцент5 13 2" xfId="5219"/>
    <cellStyle name="20% - Акцент5 14" xfId="5220"/>
    <cellStyle name="20% - Акцент5 14 2" xfId="5221"/>
    <cellStyle name="20% - Акцент5 15" xfId="5222"/>
    <cellStyle name="20% - Акцент5 15 2" xfId="5223"/>
    <cellStyle name="20% - Акцент5 16" xfId="5224"/>
    <cellStyle name="20% - Акцент5 16 2" xfId="5225"/>
    <cellStyle name="20% - Акцент5 17" xfId="5226"/>
    <cellStyle name="20% - Акцент5 17 2" xfId="5227"/>
    <cellStyle name="20% - Акцент5 18" xfId="5228"/>
    <cellStyle name="20% - Акцент5 18 2" xfId="5229"/>
    <cellStyle name="20% - Акцент5 19" xfId="5230"/>
    <cellStyle name="20% - Акцент5 19 2" xfId="5231"/>
    <cellStyle name="20% - Акцент5 2" xfId="128"/>
    <cellStyle name="20% - Акцент5 2 10" xfId="5232"/>
    <cellStyle name="20% - Акцент5 2 11" xfId="5233"/>
    <cellStyle name="20% - Акцент5 2 12" xfId="5234"/>
    <cellStyle name="20% - Акцент5 2 13" xfId="5235"/>
    <cellStyle name="20% - Акцент5 2 14" xfId="5236"/>
    <cellStyle name="20% - Акцент5 2 15" xfId="5237"/>
    <cellStyle name="20% - Акцент5 2 16" xfId="5238"/>
    <cellStyle name="20% - Акцент5 2 17" xfId="5239"/>
    <cellStyle name="20% - Акцент5 2 18" xfId="5240"/>
    <cellStyle name="20% - Акцент5 2 19" xfId="5241"/>
    <cellStyle name="20% - Акцент5 2 2" xfId="5242"/>
    <cellStyle name="20% - Акцент5 2 2 2" xfId="5243"/>
    <cellStyle name="20% - Акцент5 2 20" xfId="5244"/>
    <cellStyle name="20% - Акцент5 2 21" xfId="5245"/>
    <cellStyle name="20% - Акцент5 2 22" xfId="5246"/>
    <cellStyle name="20% - Акцент5 2 23" xfId="5247"/>
    <cellStyle name="20% - Акцент5 2 24" xfId="5248"/>
    <cellStyle name="20% - Акцент5 2 25" xfId="5249"/>
    <cellStyle name="20% - Акцент5 2 26" xfId="5250"/>
    <cellStyle name="20% - Акцент5 2 3" xfId="5251"/>
    <cellStyle name="20% - Акцент5 2 4" xfId="5252"/>
    <cellStyle name="20% - Акцент5 2 5" xfId="5253"/>
    <cellStyle name="20% - Акцент5 2 6" xfId="5254"/>
    <cellStyle name="20% - Акцент5 2 7" xfId="5255"/>
    <cellStyle name="20% - Акцент5 2 8" xfId="5256"/>
    <cellStyle name="20% - Акцент5 2 9" xfId="5257"/>
    <cellStyle name="20% - Акцент5 2_ИФ-4.5 за 7 мес." xfId="5258"/>
    <cellStyle name="20% - Акцент5 20" xfId="5259"/>
    <cellStyle name="20% - Акцент5 21" xfId="5260"/>
    <cellStyle name="20% - Акцент5 22" xfId="5261"/>
    <cellStyle name="20% - Акцент5 23" xfId="5262"/>
    <cellStyle name="20% - Акцент5 24" xfId="5263"/>
    <cellStyle name="20% - Акцент5 25" xfId="5264"/>
    <cellStyle name="20% - Акцент5 26" xfId="5265"/>
    <cellStyle name="20% - Акцент5 27" xfId="5266"/>
    <cellStyle name="20% - Акцент5 28" xfId="5267"/>
    <cellStyle name="20% - Акцент5 29" xfId="5268"/>
    <cellStyle name="20% - Акцент5 3" xfId="5269"/>
    <cellStyle name="20% - Акцент5 3 2" xfId="5270"/>
    <cellStyle name="20% - Акцент5 30" xfId="19383"/>
    <cellStyle name="20% - Акцент5 31" xfId="19384"/>
    <cellStyle name="20% - Акцент5 32" xfId="19385"/>
    <cellStyle name="20% - Акцент5 33" xfId="19386"/>
    <cellStyle name="20% - Акцент5 34" xfId="19387"/>
    <cellStyle name="20% - Акцент5 35" xfId="19388"/>
    <cellStyle name="20% - Акцент5 36" xfId="19389"/>
    <cellStyle name="20% - Акцент5 37" xfId="19390"/>
    <cellStyle name="20% - Акцент5 4" xfId="5271"/>
    <cellStyle name="20% - Акцент5 4 2" xfId="5272"/>
    <cellStyle name="20% - Акцент5 5" xfId="5273"/>
    <cellStyle name="20% - Акцент5 5 2" xfId="5274"/>
    <cellStyle name="20% - Акцент5 6" xfId="5275"/>
    <cellStyle name="20% - Акцент5 6 2" xfId="5276"/>
    <cellStyle name="20% - Акцент5 7" xfId="5277"/>
    <cellStyle name="20% - Акцент5 7 2" xfId="5278"/>
    <cellStyle name="20% - Акцент5 8" xfId="5279"/>
    <cellStyle name="20% - Акцент5 8 2" xfId="5280"/>
    <cellStyle name="20% - Акцент5 9" xfId="5281"/>
    <cellStyle name="20% - Акцент5 9 2" xfId="5282"/>
    <cellStyle name="20% - Акцент6 10" xfId="5283"/>
    <cellStyle name="20% - Акцент6 10 2" xfId="5284"/>
    <cellStyle name="20% - Акцент6 11" xfId="5285"/>
    <cellStyle name="20% - Акцент6 11 2" xfId="5286"/>
    <cellStyle name="20% - Акцент6 12" xfId="5287"/>
    <cellStyle name="20% - Акцент6 12 2" xfId="5288"/>
    <cellStyle name="20% - Акцент6 13" xfId="5289"/>
    <cellStyle name="20% - Акцент6 13 2" xfId="5290"/>
    <cellStyle name="20% - Акцент6 14" xfId="5291"/>
    <cellStyle name="20% - Акцент6 14 2" xfId="5292"/>
    <cellStyle name="20% - Акцент6 15" xfId="5293"/>
    <cellStyle name="20% - Акцент6 15 2" xfId="5294"/>
    <cellStyle name="20% - Акцент6 16" xfId="5295"/>
    <cellStyle name="20% - Акцент6 16 2" xfId="5296"/>
    <cellStyle name="20% - Акцент6 17" xfId="5297"/>
    <cellStyle name="20% - Акцент6 17 2" xfId="5298"/>
    <cellStyle name="20% - Акцент6 18" xfId="5299"/>
    <cellStyle name="20% - Акцент6 18 2" xfId="5300"/>
    <cellStyle name="20% - Акцент6 19" xfId="5301"/>
    <cellStyle name="20% - Акцент6 19 2" xfId="5302"/>
    <cellStyle name="20% - Акцент6 2" xfId="129"/>
    <cellStyle name="20% - Акцент6 2 10" xfId="5303"/>
    <cellStyle name="20% - Акцент6 2 11" xfId="5304"/>
    <cellStyle name="20% - Акцент6 2 12" xfId="5305"/>
    <cellStyle name="20% - Акцент6 2 13" xfId="5306"/>
    <cellStyle name="20% - Акцент6 2 14" xfId="5307"/>
    <cellStyle name="20% - Акцент6 2 15" xfId="5308"/>
    <cellStyle name="20% - Акцент6 2 16" xfId="5309"/>
    <cellStyle name="20% - Акцент6 2 17" xfId="5310"/>
    <cellStyle name="20% - Акцент6 2 18" xfId="5311"/>
    <cellStyle name="20% - Акцент6 2 19" xfId="5312"/>
    <cellStyle name="20% - Акцент6 2 2" xfId="5313"/>
    <cellStyle name="20% - Акцент6 2 2 2" xfId="5314"/>
    <cellStyle name="20% - Акцент6 2 20" xfId="5315"/>
    <cellStyle name="20% - Акцент6 2 21" xfId="5316"/>
    <cellStyle name="20% - Акцент6 2 22" xfId="5317"/>
    <cellStyle name="20% - Акцент6 2 23" xfId="5318"/>
    <cellStyle name="20% - Акцент6 2 24" xfId="5319"/>
    <cellStyle name="20% - Акцент6 2 25" xfId="5320"/>
    <cellStyle name="20% - Акцент6 2 26" xfId="5321"/>
    <cellStyle name="20% - Акцент6 2 3" xfId="5322"/>
    <cellStyle name="20% - Акцент6 2 3 2" xfId="5323"/>
    <cellStyle name="20% - Акцент6 2 4" xfId="5324"/>
    <cellStyle name="20% - Акцент6 2 5" xfId="5325"/>
    <cellStyle name="20% - Акцент6 2 6" xfId="5326"/>
    <cellStyle name="20% - Акцент6 2 7" xfId="5327"/>
    <cellStyle name="20% - Акцент6 2 8" xfId="5328"/>
    <cellStyle name="20% - Акцент6 2 9" xfId="5329"/>
    <cellStyle name="20% - Акцент6 2_ИФ-4.5 за 7 мес." xfId="5330"/>
    <cellStyle name="20% - Акцент6 20" xfId="5331"/>
    <cellStyle name="20% - Акцент6 21" xfId="5332"/>
    <cellStyle name="20% - Акцент6 22" xfId="5333"/>
    <cellStyle name="20% - Акцент6 23" xfId="5334"/>
    <cellStyle name="20% - Акцент6 24" xfId="5335"/>
    <cellStyle name="20% - Акцент6 25" xfId="5336"/>
    <cellStyle name="20% - Акцент6 26" xfId="5337"/>
    <cellStyle name="20% - Акцент6 27" xfId="5338"/>
    <cellStyle name="20% - Акцент6 28" xfId="5339"/>
    <cellStyle name="20% - Акцент6 29" xfId="5340"/>
    <cellStyle name="20% - Акцент6 3" xfId="5341"/>
    <cellStyle name="20% - Акцент6 3 2" xfId="5342"/>
    <cellStyle name="20% - Акцент6 30" xfId="19391"/>
    <cellStyle name="20% - Акцент6 31" xfId="19392"/>
    <cellStyle name="20% - Акцент6 32" xfId="19393"/>
    <cellStyle name="20% - Акцент6 33" xfId="19394"/>
    <cellStyle name="20% - Акцент6 34" xfId="19395"/>
    <cellStyle name="20% - Акцент6 35" xfId="19396"/>
    <cellStyle name="20% - Акцент6 36" xfId="19397"/>
    <cellStyle name="20% - Акцент6 37" xfId="19398"/>
    <cellStyle name="20% - Акцент6 4" xfId="5343"/>
    <cellStyle name="20% - Акцент6 4 2" xfId="5344"/>
    <cellStyle name="20% - Акцент6 5" xfId="5345"/>
    <cellStyle name="20% - Акцент6 5 2" xfId="5346"/>
    <cellStyle name="20% - Акцент6 6" xfId="5347"/>
    <cellStyle name="20% - Акцент6 6 2" xfId="5348"/>
    <cellStyle name="20% - Акцент6 7" xfId="5349"/>
    <cellStyle name="20% - Акцент6 7 2" xfId="5350"/>
    <cellStyle name="20% - Акцент6 8" xfId="5351"/>
    <cellStyle name="20% - Акцент6 8 2" xfId="5352"/>
    <cellStyle name="20% - Акцент6 9" xfId="5353"/>
    <cellStyle name="20% - Акцент6 9 2" xfId="5354"/>
    <cellStyle name="3d" xfId="130"/>
    <cellStyle name="3d 2" xfId="5355"/>
    <cellStyle name="3d 2 2" xfId="5356"/>
    <cellStyle name="3d 3" xfId="5357"/>
    <cellStyle name="3d 3 2" xfId="5358"/>
    <cellStyle name="40% - Accent1" xfId="5359"/>
    <cellStyle name="40% - Accent1 2" xfId="5360"/>
    <cellStyle name="40% - Accent2" xfId="5361"/>
    <cellStyle name="40% - Accent2 2" xfId="5362"/>
    <cellStyle name="40% - Accent3" xfId="5363"/>
    <cellStyle name="40% - Accent3 2" xfId="5364"/>
    <cellStyle name="40% - Accent4" xfId="5365"/>
    <cellStyle name="40% - Accent4 2" xfId="5366"/>
    <cellStyle name="40% - Accent5" xfId="5367"/>
    <cellStyle name="40% - Accent5 2" xfId="5368"/>
    <cellStyle name="40% - Accent6" xfId="5369"/>
    <cellStyle name="40% - Accent6 2" xfId="5370"/>
    <cellStyle name="40% - Акцент1 10" xfId="5371"/>
    <cellStyle name="40% - Акцент1 10 2" xfId="5372"/>
    <cellStyle name="40% - Акцент1 11" xfId="5373"/>
    <cellStyle name="40% - Акцент1 11 2" xfId="5374"/>
    <cellStyle name="40% - Акцент1 12" xfId="5375"/>
    <cellStyle name="40% - Акцент1 12 2" xfId="5376"/>
    <cellStyle name="40% - Акцент1 13" xfId="5377"/>
    <cellStyle name="40% - Акцент1 13 2" xfId="5378"/>
    <cellStyle name="40% - Акцент1 14" xfId="5379"/>
    <cellStyle name="40% - Акцент1 14 2" xfId="5380"/>
    <cellStyle name="40% - Акцент1 15" xfId="5381"/>
    <cellStyle name="40% - Акцент1 15 2" xfId="5382"/>
    <cellStyle name="40% - Акцент1 16" xfId="5383"/>
    <cellStyle name="40% - Акцент1 16 2" xfId="5384"/>
    <cellStyle name="40% - Акцент1 17" xfId="5385"/>
    <cellStyle name="40% - Акцент1 17 2" xfId="5386"/>
    <cellStyle name="40% - Акцент1 18" xfId="5387"/>
    <cellStyle name="40% - Акцент1 18 2" xfId="5388"/>
    <cellStyle name="40% - Акцент1 19" xfId="5389"/>
    <cellStyle name="40% - Акцент1 19 2" xfId="5390"/>
    <cellStyle name="40% - Акцент1 2" xfId="131"/>
    <cellStyle name="40% - Акцент1 2 10" xfId="5391"/>
    <cellStyle name="40% - Акцент1 2 11" xfId="5392"/>
    <cellStyle name="40% - Акцент1 2 12" xfId="5393"/>
    <cellStyle name="40% - Акцент1 2 13" xfId="5394"/>
    <cellStyle name="40% - Акцент1 2 14" xfId="5395"/>
    <cellStyle name="40% - Акцент1 2 15" xfId="5396"/>
    <cellStyle name="40% - Акцент1 2 16" xfId="5397"/>
    <cellStyle name="40% - Акцент1 2 17" xfId="5398"/>
    <cellStyle name="40% - Акцент1 2 18" xfId="5399"/>
    <cellStyle name="40% - Акцент1 2 19" xfId="5400"/>
    <cellStyle name="40% - Акцент1 2 2" xfId="5401"/>
    <cellStyle name="40% - Акцент1 2 2 2" xfId="5402"/>
    <cellStyle name="40% - Акцент1 2 20" xfId="5403"/>
    <cellStyle name="40% - Акцент1 2 21" xfId="5404"/>
    <cellStyle name="40% - Акцент1 2 22" xfId="5405"/>
    <cellStyle name="40% - Акцент1 2 23" xfId="5406"/>
    <cellStyle name="40% - Акцент1 2 24" xfId="5407"/>
    <cellStyle name="40% - Акцент1 2 25" xfId="5408"/>
    <cellStyle name="40% - Акцент1 2 26" xfId="5409"/>
    <cellStyle name="40% - Акцент1 2 3" xfId="5410"/>
    <cellStyle name="40% - Акцент1 2 4" xfId="5411"/>
    <cellStyle name="40% - Акцент1 2 5" xfId="5412"/>
    <cellStyle name="40% - Акцент1 2 6" xfId="5413"/>
    <cellStyle name="40% - Акцент1 2 7" xfId="5414"/>
    <cellStyle name="40% - Акцент1 2 8" xfId="5415"/>
    <cellStyle name="40% - Акцент1 2 9" xfId="5416"/>
    <cellStyle name="40% - Акцент1 2_ИФ-4.5 за 7 мес." xfId="5417"/>
    <cellStyle name="40% - Акцент1 20" xfId="5418"/>
    <cellStyle name="40% - Акцент1 21" xfId="5419"/>
    <cellStyle name="40% - Акцент1 22" xfId="5420"/>
    <cellStyle name="40% - Акцент1 23" xfId="5421"/>
    <cellStyle name="40% - Акцент1 24" xfId="5422"/>
    <cellStyle name="40% - Акцент1 25" xfId="5423"/>
    <cellStyle name="40% - Акцент1 26" xfId="5424"/>
    <cellStyle name="40% - Акцент1 27" xfId="5425"/>
    <cellStyle name="40% - Акцент1 28" xfId="5426"/>
    <cellStyle name="40% - Акцент1 29" xfId="5427"/>
    <cellStyle name="40% - Акцент1 3" xfId="5428"/>
    <cellStyle name="40% - Акцент1 3 2" xfId="5429"/>
    <cellStyle name="40% - Акцент1 30" xfId="19399"/>
    <cellStyle name="40% - Акцент1 31" xfId="19400"/>
    <cellStyle name="40% - Акцент1 32" xfId="19401"/>
    <cellStyle name="40% - Акцент1 33" xfId="19402"/>
    <cellStyle name="40% - Акцент1 34" xfId="19403"/>
    <cellStyle name="40% - Акцент1 35" xfId="19404"/>
    <cellStyle name="40% - Акцент1 36" xfId="19405"/>
    <cellStyle name="40% - Акцент1 37" xfId="19406"/>
    <cellStyle name="40% - Акцент1 4" xfId="5430"/>
    <cellStyle name="40% - Акцент1 4 2" xfId="5431"/>
    <cellStyle name="40% - Акцент1 5" xfId="5432"/>
    <cellStyle name="40% - Акцент1 5 2" xfId="5433"/>
    <cellStyle name="40% - Акцент1 6" xfId="5434"/>
    <cellStyle name="40% - Акцент1 6 2" xfId="5435"/>
    <cellStyle name="40% - Акцент1 7" xfId="5436"/>
    <cellStyle name="40% - Акцент1 7 2" xfId="5437"/>
    <cellStyle name="40% - Акцент1 8" xfId="5438"/>
    <cellStyle name="40% - Акцент1 8 2" xfId="5439"/>
    <cellStyle name="40% - Акцент1 9" xfId="5440"/>
    <cellStyle name="40% - Акцент1 9 2" xfId="5441"/>
    <cellStyle name="40% - Акцент2 10" xfId="5442"/>
    <cellStyle name="40% - Акцент2 10 2" xfId="5443"/>
    <cellStyle name="40% - Акцент2 11" xfId="5444"/>
    <cellStyle name="40% - Акцент2 11 2" xfId="5445"/>
    <cellStyle name="40% - Акцент2 12" xfId="5446"/>
    <cellStyle name="40% - Акцент2 12 2" xfId="5447"/>
    <cellStyle name="40% - Акцент2 13" xfId="5448"/>
    <cellStyle name="40% - Акцент2 13 2" xfId="5449"/>
    <cellStyle name="40% - Акцент2 14" xfId="5450"/>
    <cellStyle name="40% - Акцент2 14 2" xfId="5451"/>
    <cellStyle name="40% - Акцент2 15" xfId="5452"/>
    <cellStyle name="40% - Акцент2 15 2" xfId="5453"/>
    <cellStyle name="40% - Акцент2 16" xfId="5454"/>
    <cellStyle name="40% - Акцент2 16 2" xfId="5455"/>
    <cellStyle name="40% - Акцент2 17" xfId="5456"/>
    <cellStyle name="40% - Акцент2 17 2" xfId="5457"/>
    <cellStyle name="40% - Акцент2 18" xfId="5458"/>
    <cellStyle name="40% - Акцент2 18 2" xfId="5459"/>
    <cellStyle name="40% - Акцент2 19" xfId="5460"/>
    <cellStyle name="40% - Акцент2 19 2" xfId="5461"/>
    <cellStyle name="40% - Акцент2 2" xfId="132"/>
    <cellStyle name="40% - Акцент2 2 10" xfId="5462"/>
    <cellStyle name="40% - Акцент2 2 11" xfId="5463"/>
    <cellStyle name="40% - Акцент2 2 12" xfId="5464"/>
    <cellStyle name="40% - Акцент2 2 13" xfId="5465"/>
    <cellStyle name="40% - Акцент2 2 14" xfId="5466"/>
    <cellStyle name="40% - Акцент2 2 15" xfId="5467"/>
    <cellStyle name="40% - Акцент2 2 16" xfId="5468"/>
    <cellStyle name="40% - Акцент2 2 17" xfId="5469"/>
    <cellStyle name="40% - Акцент2 2 18" xfId="5470"/>
    <cellStyle name="40% - Акцент2 2 19" xfId="5471"/>
    <cellStyle name="40% - Акцент2 2 2" xfId="5472"/>
    <cellStyle name="40% - Акцент2 2 2 2" xfId="5473"/>
    <cellStyle name="40% - Акцент2 2 20" xfId="5474"/>
    <cellStyle name="40% - Акцент2 2 21" xfId="5475"/>
    <cellStyle name="40% - Акцент2 2 22" xfId="5476"/>
    <cellStyle name="40% - Акцент2 2 23" xfId="5477"/>
    <cellStyle name="40% - Акцент2 2 24" xfId="5478"/>
    <cellStyle name="40% - Акцент2 2 25" xfId="5479"/>
    <cellStyle name="40% - Акцент2 2 26" xfId="5480"/>
    <cellStyle name="40% - Акцент2 2 3" xfId="5481"/>
    <cellStyle name="40% - Акцент2 2 4" xfId="5482"/>
    <cellStyle name="40% - Акцент2 2 5" xfId="5483"/>
    <cellStyle name="40% - Акцент2 2 6" xfId="5484"/>
    <cellStyle name="40% - Акцент2 2 7" xfId="5485"/>
    <cellStyle name="40% - Акцент2 2 8" xfId="5486"/>
    <cellStyle name="40% - Акцент2 2 9" xfId="5487"/>
    <cellStyle name="40% - Акцент2 2_ИФ-4.5 за 7 мес." xfId="5488"/>
    <cellStyle name="40% - Акцент2 20" xfId="5489"/>
    <cellStyle name="40% - Акцент2 21" xfId="5490"/>
    <cellStyle name="40% - Акцент2 22" xfId="5491"/>
    <cellStyle name="40% - Акцент2 23" xfId="5492"/>
    <cellStyle name="40% - Акцент2 24" xfId="5493"/>
    <cellStyle name="40% - Акцент2 25" xfId="5494"/>
    <cellStyle name="40% - Акцент2 26" xfId="5495"/>
    <cellStyle name="40% - Акцент2 27" xfId="5496"/>
    <cellStyle name="40% - Акцент2 28" xfId="5497"/>
    <cellStyle name="40% - Акцент2 29" xfId="5498"/>
    <cellStyle name="40% - Акцент2 3" xfId="5499"/>
    <cellStyle name="40% - Акцент2 3 2" xfId="5500"/>
    <cellStyle name="40% - Акцент2 30" xfId="19407"/>
    <cellStyle name="40% - Акцент2 31" xfId="19408"/>
    <cellStyle name="40% - Акцент2 32" xfId="19409"/>
    <cellStyle name="40% - Акцент2 33" xfId="19410"/>
    <cellStyle name="40% - Акцент2 34" xfId="19411"/>
    <cellStyle name="40% - Акцент2 35" xfId="19412"/>
    <cellStyle name="40% - Акцент2 36" xfId="19413"/>
    <cellStyle name="40% - Акцент2 37" xfId="19414"/>
    <cellStyle name="40% - Акцент2 4" xfId="5501"/>
    <cellStyle name="40% - Акцент2 4 2" xfId="5502"/>
    <cellStyle name="40% - Акцент2 5" xfId="5503"/>
    <cellStyle name="40% - Акцент2 5 2" xfId="5504"/>
    <cellStyle name="40% - Акцент2 6" xfId="5505"/>
    <cellStyle name="40% - Акцент2 6 2" xfId="5506"/>
    <cellStyle name="40% - Акцент2 7" xfId="5507"/>
    <cellStyle name="40% - Акцент2 7 2" xfId="5508"/>
    <cellStyle name="40% - Акцент2 8" xfId="5509"/>
    <cellStyle name="40% - Акцент2 8 2" xfId="5510"/>
    <cellStyle name="40% - Акцент2 9" xfId="5511"/>
    <cellStyle name="40% - Акцент2 9 2" xfId="5512"/>
    <cellStyle name="40% - Акцент3 10" xfId="5513"/>
    <cellStyle name="40% - Акцент3 10 2" xfId="5514"/>
    <cellStyle name="40% - Акцент3 11" xfId="5515"/>
    <cellStyle name="40% - Акцент3 11 2" xfId="5516"/>
    <cellStyle name="40% - Акцент3 12" xfId="5517"/>
    <cellStyle name="40% - Акцент3 12 2" xfId="5518"/>
    <cellStyle name="40% - Акцент3 13" xfId="5519"/>
    <cellStyle name="40% - Акцент3 13 2" xfId="5520"/>
    <cellStyle name="40% - Акцент3 14" xfId="5521"/>
    <cellStyle name="40% - Акцент3 14 2" xfId="5522"/>
    <cellStyle name="40% - Акцент3 15" xfId="5523"/>
    <cellStyle name="40% - Акцент3 15 2" xfId="5524"/>
    <cellStyle name="40% - Акцент3 16" xfId="5525"/>
    <cellStyle name="40% - Акцент3 16 2" xfId="5526"/>
    <cellStyle name="40% - Акцент3 17" xfId="5527"/>
    <cellStyle name="40% - Акцент3 17 2" xfId="5528"/>
    <cellStyle name="40% - Акцент3 18" xfId="5529"/>
    <cellStyle name="40% - Акцент3 18 2" xfId="5530"/>
    <cellStyle name="40% - Акцент3 19" xfId="5531"/>
    <cellStyle name="40% - Акцент3 19 2" xfId="5532"/>
    <cellStyle name="40% - Акцент3 2" xfId="133"/>
    <cellStyle name="40% - Акцент3 2 10" xfId="5533"/>
    <cellStyle name="40% - Акцент3 2 11" xfId="5534"/>
    <cellStyle name="40% - Акцент3 2 12" xfId="5535"/>
    <cellStyle name="40% - Акцент3 2 13" xfId="5536"/>
    <cellStyle name="40% - Акцент3 2 14" xfId="5537"/>
    <cellStyle name="40% - Акцент3 2 15" xfId="5538"/>
    <cellStyle name="40% - Акцент3 2 16" xfId="5539"/>
    <cellStyle name="40% - Акцент3 2 17" xfId="5540"/>
    <cellStyle name="40% - Акцент3 2 18" xfId="5541"/>
    <cellStyle name="40% - Акцент3 2 19" xfId="5542"/>
    <cellStyle name="40% - Акцент3 2 2" xfId="5543"/>
    <cellStyle name="40% - Акцент3 2 2 2" xfId="5544"/>
    <cellStyle name="40% - Акцент3 2 20" xfId="5545"/>
    <cellStyle name="40% - Акцент3 2 21" xfId="5546"/>
    <cellStyle name="40% - Акцент3 2 22" xfId="5547"/>
    <cellStyle name="40% - Акцент3 2 23" xfId="5548"/>
    <cellStyle name="40% - Акцент3 2 24" xfId="5549"/>
    <cellStyle name="40% - Акцент3 2 25" xfId="5550"/>
    <cellStyle name="40% - Акцент3 2 26" xfId="5551"/>
    <cellStyle name="40% - Акцент3 2 3" xfId="5552"/>
    <cellStyle name="40% - Акцент3 2 4" xfId="5553"/>
    <cellStyle name="40% - Акцент3 2 5" xfId="5554"/>
    <cellStyle name="40% - Акцент3 2 6" xfId="5555"/>
    <cellStyle name="40% - Акцент3 2 7" xfId="5556"/>
    <cellStyle name="40% - Акцент3 2 8" xfId="5557"/>
    <cellStyle name="40% - Акцент3 2 9" xfId="5558"/>
    <cellStyle name="40% - Акцент3 2_ИФ-4.5 за 7 мес." xfId="5559"/>
    <cellStyle name="40% - Акцент3 20" xfId="5560"/>
    <cellStyle name="40% - Акцент3 21" xfId="5561"/>
    <cellStyle name="40% - Акцент3 22" xfId="5562"/>
    <cellStyle name="40% - Акцент3 23" xfId="5563"/>
    <cellStyle name="40% - Акцент3 24" xfId="5564"/>
    <cellStyle name="40% - Акцент3 25" xfId="5565"/>
    <cellStyle name="40% - Акцент3 26" xfId="5566"/>
    <cellStyle name="40% - Акцент3 27" xfId="5567"/>
    <cellStyle name="40% - Акцент3 28" xfId="5568"/>
    <cellStyle name="40% - Акцент3 29" xfId="5569"/>
    <cellStyle name="40% - Акцент3 3" xfId="5570"/>
    <cellStyle name="40% - Акцент3 3 2" xfId="5571"/>
    <cellStyle name="40% - Акцент3 30" xfId="19415"/>
    <cellStyle name="40% - Акцент3 31" xfId="19416"/>
    <cellStyle name="40% - Акцент3 32" xfId="19417"/>
    <cellStyle name="40% - Акцент3 33" xfId="19418"/>
    <cellStyle name="40% - Акцент3 34" xfId="19419"/>
    <cellStyle name="40% - Акцент3 35" xfId="19420"/>
    <cellStyle name="40% - Акцент3 36" xfId="19421"/>
    <cellStyle name="40% - Акцент3 37" xfId="19422"/>
    <cellStyle name="40% - Акцент3 4" xfId="5572"/>
    <cellStyle name="40% - Акцент3 4 2" xfId="5573"/>
    <cellStyle name="40% - Акцент3 5" xfId="5574"/>
    <cellStyle name="40% - Акцент3 5 2" xfId="5575"/>
    <cellStyle name="40% - Акцент3 6" xfId="5576"/>
    <cellStyle name="40% - Акцент3 6 2" xfId="5577"/>
    <cellStyle name="40% - Акцент3 7" xfId="5578"/>
    <cellStyle name="40% - Акцент3 7 2" xfId="5579"/>
    <cellStyle name="40% - Акцент3 8" xfId="5580"/>
    <cellStyle name="40% - Акцент3 8 2" xfId="5581"/>
    <cellStyle name="40% - Акцент3 9" xfId="5582"/>
    <cellStyle name="40% - Акцент3 9 2" xfId="5583"/>
    <cellStyle name="40% - Акцент4 10" xfId="5584"/>
    <cellStyle name="40% - Акцент4 10 2" xfId="5585"/>
    <cellStyle name="40% - Акцент4 11" xfId="5586"/>
    <cellStyle name="40% - Акцент4 11 2" xfId="5587"/>
    <cellStyle name="40% - Акцент4 12" xfId="5588"/>
    <cellStyle name="40% - Акцент4 12 2" xfId="5589"/>
    <cellStyle name="40% - Акцент4 13" xfId="5590"/>
    <cellStyle name="40% - Акцент4 13 2" xfId="5591"/>
    <cellStyle name="40% - Акцент4 14" xfId="5592"/>
    <cellStyle name="40% - Акцент4 14 2" xfId="5593"/>
    <cellStyle name="40% - Акцент4 15" xfId="5594"/>
    <cellStyle name="40% - Акцент4 15 2" xfId="5595"/>
    <cellStyle name="40% - Акцент4 16" xfId="5596"/>
    <cellStyle name="40% - Акцент4 16 2" xfId="5597"/>
    <cellStyle name="40% - Акцент4 17" xfId="5598"/>
    <cellStyle name="40% - Акцент4 17 2" xfId="5599"/>
    <cellStyle name="40% - Акцент4 18" xfId="5600"/>
    <cellStyle name="40% - Акцент4 18 2" xfId="5601"/>
    <cellStyle name="40% - Акцент4 19" xfId="5602"/>
    <cellStyle name="40% - Акцент4 19 2" xfId="5603"/>
    <cellStyle name="40% - Акцент4 2" xfId="134"/>
    <cellStyle name="40% - Акцент4 2 10" xfId="5604"/>
    <cellStyle name="40% - Акцент4 2 11" xfId="5605"/>
    <cellStyle name="40% - Акцент4 2 12" xfId="5606"/>
    <cellStyle name="40% - Акцент4 2 13" xfId="5607"/>
    <cellStyle name="40% - Акцент4 2 14" xfId="5608"/>
    <cellStyle name="40% - Акцент4 2 15" xfId="5609"/>
    <cellStyle name="40% - Акцент4 2 16" xfId="5610"/>
    <cellStyle name="40% - Акцент4 2 17" xfId="5611"/>
    <cellStyle name="40% - Акцент4 2 18" xfId="5612"/>
    <cellStyle name="40% - Акцент4 2 19" xfId="5613"/>
    <cellStyle name="40% - Акцент4 2 2" xfId="5614"/>
    <cellStyle name="40% - Акцент4 2 2 2" xfId="5615"/>
    <cellStyle name="40% - Акцент4 2 20" xfId="5616"/>
    <cellStyle name="40% - Акцент4 2 21" xfId="5617"/>
    <cellStyle name="40% - Акцент4 2 22" xfId="5618"/>
    <cellStyle name="40% - Акцент4 2 23" xfId="5619"/>
    <cellStyle name="40% - Акцент4 2 24" xfId="5620"/>
    <cellStyle name="40% - Акцент4 2 25" xfId="5621"/>
    <cellStyle name="40% - Акцент4 2 26" xfId="5622"/>
    <cellStyle name="40% - Акцент4 2 3" xfId="5623"/>
    <cellStyle name="40% - Акцент4 2 4" xfId="5624"/>
    <cellStyle name="40% - Акцент4 2 5" xfId="5625"/>
    <cellStyle name="40% - Акцент4 2 6" xfId="5626"/>
    <cellStyle name="40% - Акцент4 2 7" xfId="5627"/>
    <cellStyle name="40% - Акцент4 2 8" xfId="5628"/>
    <cellStyle name="40% - Акцент4 2 9" xfId="5629"/>
    <cellStyle name="40% - Акцент4 2_ИФ-4.5 за 7 мес." xfId="5630"/>
    <cellStyle name="40% - Акцент4 20" xfId="5631"/>
    <cellStyle name="40% - Акцент4 21" xfId="5632"/>
    <cellStyle name="40% - Акцент4 22" xfId="5633"/>
    <cellStyle name="40% - Акцент4 23" xfId="5634"/>
    <cellStyle name="40% - Акцент4 24" xfId="5635"/>
    <cellStyle name="40% - Акцент4 25" xfId="5636"/>
    <cellStyle name="40% - Акцент4 26" xfId="5637"/>
    <cellStyle name="40% - Акцент4 27" xfId="5638"/>
    <cellStyle name="40% - Акцент4 28" xfId="5639"/>
    <cellStyle name="40% - Акцент4 29" xfId="5640"/>
    <cellStyle name="40% - Акцент4 3" xfId="5641"/>
    <cellStyle name="40% - Акцент4 3 2" xfId="5642"/>
    <cellStyle name="40% - Акцент4 30" xfId="19423"/>
    <cellStyle name="40% - Акцент4 31" xfId="19424"/>
    <cellStyle name="40% - Акцент4 32" xfId="19425"/>
    <cellStyle name="40% - Акцент4 33" xfId="19426"/>
    <cellStyle name="40% - Акцент4 34" xfId="19427"/>
    <cellStyle name="40% - Акцент4 35" xfId="19428"/>
    <cellStyle name="40% - Акцент4 36" xfId="19429"/>
    <cellStyle name="40% - Акцент4 37" xfId="19430"/>
    <cellStyle name="40% - Акцент4 4" xfId="5643"/>
    <cellStyle name="40% - Акцент4 4 2" xfId="5644"/>
    <cellStyle name="40% - Акцент4 5" xfId="5645"/>
    <cellStyle name="40% - Акцент4 5 2" xfId="5646"/>
    <cellStyle name="40% - Акцент4 6" xfId="5647"/>
    <cellStyle name="40% - Акцент4 6 2" xfId="5648"/>
    <cellStyle name="40% - Акцент4 7" xfId="5649"/>
    <cellStyle name="40% - Акцент4 7 2" xfId="5650"/>
    <cellStyle name="40% - Акцент4 8" xfId="5651"/>
    <cellStyle name="40% - Акцент4 8 2" xfId="5652"/>
    <cellStyle name="40% - Акцент4 9" xfId="5653"/>
    <cellStyle name="40% - Акцент4 9 2" xfId="5654"/>
    <cellStyle name="40% - Акцент5 10" xfId="5655"/>
    <cellStyle name="40% - Акцент5 10 2" xfId="5656"/>
    <cellStyle name="40% - Акцент5 11" xfId="5657"/>
    <cellStyle name="40% - Акцент5 11 2" xfId="5658"/>
    <cellStyle name="40% - Акцент5 12" xfId="5659"/>
    <cellStyle name="40% - Акцент5 12 2" xfId="5660"/>
    <cellStyle name="40% - Акцент5 13" xfId="5661"/>
    <cellStyle name="40% - Акцент5 13 2" xfId="5662"/>
    <cellStyle name="40% - Акцент5 14" xfId="5663"/>
    <cellStyle name="40% - Акцент5 14 2" xfId="5664"/>
    <cellStyle name="40% - Акцент5 15" xfId="5665"/>
    <cellStyle name="40% - Акцент5 15 2" xfId="5666"/>
    <cellStyle name="40% - Акцент5 16" xfId="5667"/>
    <cellStyle name="40% - Акцент5 16 2" xfId="5668"/>
    <cellStyle name="40% - Акцент5 17" xfId="5669"/>
    <cellStyle name="40% - Акцент5 17 2" xfId="5670"/>
    <cellStyle name="40% - Акцент5 18" xfId="5671"/>
    <cellStyle name="40% - Акцент5 18 2" xfId="5672"/>
    <cellStyle name="40% - Акцент5 19" xfId="5673"/>
    <cellStyle name="40% - Акцент5 19 2" xfId="5674"/>
    <cellStyle name="40% - Акцент5 2" xfId="135"/>
    <cellStyle name="40% - Акцент5 2 10" xfId="5675"/>
    <cellStyle name="40% - Акцент5 2 11" xfId="5676"/>
    <cellStyle name="40% - Акцент5 2 12" xfId="5677"/>
    <cellStyle name="40% - Акцент5 2 13" xfId="5678"/>
    <cellStyle name="40% - Акцент5 2 14" xfId="5679"/>
    <cellStyle name="40% - Акцент5 2 15" xfId="5680"/>
    <cellStyle name="40% - Акцент5 2 16" xfId="5681"/>
    <cellStyle name="40% - Акцент5 2 17" xfId="5682"/>
    <cellStyle name="40% - Акцент5 2 18" xfId="5683"/>
    <cellStyle name="40% - Акцент5 2 19" xfId="5684"/>
    <cellStyle name="40% - Акцент5 2 2" xfId="5685"/>
    <cellStyle name="40% - Акцент5 2 2 2" xfId="5686"/>
    <cellStyle name="40% - Акцент5 2 20" xfId="5687"/>
    <cellStyle name="40% - Акцент5 2 21" xfId="5688"/>
    <cellStyle name="40% - Акцент5 2 22" xfId="5689"/>
    <cellStyle name="40% - Акцент5 2 23" xfId="5690"/>
    <cellStyle name="40% - Акцент5 2 24" xfId="5691"/>
    <cellStyle name="40% - Акцент5 2 25" xfId="5692"/>
    <cellStyle name="40% - Акцент5 2 26" xfId="5693"/>
    <cellStyle name="40% - Акцент5 2 3" xfId="5694"/>
    <cellStyle name="40% - Акцент5 2 4" xfId="5695"/>
    <cellStyle name="40% - Акцент5 2 5" xfId="5696"/>
    <cellStyle name="40% - Акцент5 2 6" xfId="5697"/>
    <cellStyle name="40% - Акцент5 2 7" xfId="5698"/>
    <cellStyle name="40% - Акцент5 2 8" xfId="5699"/>
    <cellStyle name="40% - Акцент5 2 9" xfId="5700"/>
    <cellStyle name="40% - Акцент5 2_ИФ-4.5 за 7 мес." xfId="5701"/>
    <cellStyle name="40% - Акцент5 20" xfId="5702"/>
    <cellStyle name="40% - Акцент5 21" xfId="5703"/>
    <cellStyle name="40% - Акцент5 22" xfId="5704"/>
    <cellStyle name="40% - Акцент5 23" xfId="5705"/>
    <cellStyle name="40% - Акцент5 24" xfId="5706"/>
    <cellStyle name="40% - Акцент5 25" xfId="5707"/>
    <cellStyle name="40% - Акцент5 26" xfId="5708"/>
    <cellStyle name="40% - Акцент5 27" xfId="5709"/>
    <cellStyle name="40% - Акцент5 28" xfId="5710"/>
    <cellStyle name="40% - Акцент5 29" xfId="5711"/>
    <cellStyle name="40% - Акцент5 3" xfId="5712"/>
    <cellStyle name="40% - Акцент5 3 2" xfId="5713"/>
    <cellStyle name="40% - Акцент5 30" xfId="19431"/>
    <cellStyle name="40% - Акцент5 31" xfId="19432"/>
    <cellStyle name="40% - Акцент5 32" xfId="19433"/>
    <cellStyle name="40% - Акцент5 33" xfId="19434"/>
    <cellStyle name="40% - Акцент5 34" xfId="19435"/>
    <cellStyle name="40% - Акцент5 35" xfId="19436"/>
    <cellStyle name="40% - Акцент5 36" xfId="19437"/>
    <cellStyle name="40% - Акцент5 37" xfId="19438"/>
    <cellStyle name="40% - Акцент5 4" xfId="5714"/>
    <cellStyle name="40% - Акцент5 4 2" xfId="5715"/>
    <cellStyle name="40% - Акцент5 5" xfId="5716"/>
    <cellStyle name="40% - Акцент5 5 2" xfId="5717"/>
    <cellStyle name="40% - Акцент5 6" xfId="5718"/>
    <cellStyle name="40% - Акцент5 6 2" xfId="5719"/>
    <cellStyle name="40% - Акцент5 7" xfId="5720"/>
    <cellStyle name="40% - Акцент5 7 2" xfId="5721"/>
    <cellStyle name="40% - Акцент5 8" xfId="5722"/>
    <cellStyle name="40% - Акцент5 8 2" xfId="5723"/>
    <cellStyle name="40% - Акцент5 9" xfId="5724"/>
    <cellStyle name="40% - Акцент5 9 2" xfId="5725"/>
    <cellStyle name="40% - Акцент6 10" xfId="5726"/>
    <cellStyle name="40% - Акцент6 10 2" xfId="5727"/>
    <cellStyle name="40% - Акцент6 11" xfId="5728"/>
    <cellStyle name="40% - Акцент6 11 2" xfId="5729"/>
    <cellStyle name="40% - Акцент6 12" xfId="5730"/>
    <cellStyle name="40% - Акцент6 12 2" xfId="5731"/>
    <cellStyle name="40% - Акцент6 13" xfId="5732"/>
    <cellStyle name="40% - Акцент6 13 2" xfId="5733"/>
    <cellStyle name="40% - Акцент6 14" xfId="5734"/>
    <cellStyle name="40% - Акцент6 14 2" xfId="5735"/>
    <cellStyle name="40% - Акцент6 15" xfId="5736"/>
    <cellStyle name="40% - Акцент6 15 2" xfId="5737"/>
    <cellStyle name="40% - Акцент6 16" xfId="5738"/>
    <cellStyle name="40% - Акцент6 16 2" xfId="5739"/>
    <cellStyle name="40% - Акцент6 17" xfId="5740"/>
    <cellStyle name="40% - Акцент6 17 2" xfId="5741"/>
    <cellStyle name="40% - Акцент6 18" xfId="5742"/>
    <cellStyle name="40% - Акцент6 18 2" xfId="5743"/>
    <cellStyle name="40% - Акцент6 19" xfId="5744"/>
    <cellStyle name="40% - Акцент6 19 2" xfId="5745"/>
    <cellStyle name="40% - Акцент6 2" xfId="136"/>
    <cellStyle name="40% - Акцент6 2 10" xfId="5746"/>
    <cellStyle name="40% - Акцент6 2 11" xfId="5747"/>
    <cellStyle name="40% - Акцент6 2 12" xfId="5748"/>
    <cellStyle name="40% - Акцент6 2 13" xfId="5749"/>
    <cellStyle name="40% - Акцент6 2 14" xfId="5750"/>
    <cellStyle name="40% - Акцент6 2 15" xfId="5751"/>
    <cellStyle name="40% - Акцент6 2 16" xfId="5752"/>
    <cellStyle name="40% - Акцент6 2 17" xfId="5753"/>
    <cellStyle name="40% - Акцент6 2 18" xfId="5754"/>
    <cellStyle name="40% - Акцент6 2 19" xfId="5755"/>
    <cellStyle name="40% - Акцент6 2 2" xfId="5756"/>
    <cellStyle name="40% - Акцент6 2 2 2" xfId="5757"/>
    <cellStyle name="40% - Акцент6 2 20" xfId="5758"/>
    <cellStyle name="40% - Акцент6 2 21" xfId="5759"/>
    <cellStyle name="40% - Акцент6 2 22" xfId="5760"/>
    <cellStyle name="40% - Акцент6 2 23" xfId="5761"/>
    <cellStyle name="40% - Акцент6 2 24" xfId="5762"/>
    <cellStyle name="40% - Акцент6 2 25" xfId="5763"/>
    <cellStyle name="40% - Акцент6 2 26" xfId="5764"/>
    <cellStyle name="40% - Акцент6 2 3" xfId="5765"/>
    <cellStyle name="40% - Акцент6 2 4" xfId="5766"/>
    <cellStyle name="40% - Акцент6 2 5" xfId="5767"/>
    <cellStyle name="40% - Акцент6 2 6" xfId="5768"/>
    <cellStyle name="40% - Акцент6 2 7" xfId="5769"/>
    <cellStyle name="40% - Акцент6 2 8" xfId="5770"/>
    <cellStyle name="40% - Акцент6 2 9" xfId="5771"/>
    <cellStyle name="40% - Акцент6 2_ИФ-4.5 за 7 мес." xfId="5772"/>
    <cellStyle name="40% - Акцент6 20" xfId="5773"/>
    <cellStyle name="40% - Акцент6 21" xfId="5774"/>
    <cellStyle name="40% - Акцент6 22" xfId="5775"/>
    <cellStyle name="40% - Акцент6 23" xfId="5776"/>
    <cellStyle name="40% - Акцент6 24" xfId="5777"/>
    <cellStyle name="40% - Акцент6 25" xfId="5778"/>
    <cellStyle name="40% - Акцент6 26" xfId="5779"/>
    <cellStyle name="40% - Акцент6 27" xfId="5780"/>
    <cellStyle name="40% - Акцент6 28" xfId="5781"/>
    <cellStyle name="40% - Акцент6 29" xfId="5782"/>
    <cellStyle name="40% - Акцент6 3" xfId="5783"/>
    <cellStyle name="40% - Акцент6 3 2" xfId="5784"/>
    <cellStyle name="40% - Акцент6 30" xfId="19439"/>
    <cellStyle name="40% - Акцент6 31" xfId="19440"/>
    <cellStyle name="40% - Акцент6 32" xfId="19441"/>
    <cellStyle name="40% - Акцент6 33" xfId="19442"/>
    <cellStyle name="40% - Акцент6 34" xfId="19443"/>
    <cellStyle name="40% - Акцент6 35" xfId="19444"/>
    <cellStyle name="40% - Акцент6 36" xfId="19445"/>
    <cellStyle name="40% - Акцент6 37" xfId="19446"/>
    <cellStyle name="40% - Акцент6 4" xfId="5785"/>
    <cellStyle name="40% - Акцент6 4 2" xfId="5786"/>
    <cellStyle name="40% - Акцент6 5" xfId="5787"/>
    <cellStyle name="40% - Акцент6 5 2" xfId="5788"/>
    <cellStyle name="40% - Акцент6 6" xfId="5789"/>
    <cellStyle name="40% - Акцент6 6 2" xfId="5790"/>
    <cellStyle name="40% - Акцент6 7" xfId="5791"/>
    <cellStyle name="40% - Акцент6 7 2" xfId="5792"/>
    <cellStyle name="40% - Акцент6 8" xfId="5793"/>
    <cellStyle name="40% - Акцент6 8 2" xfId="5794"/>
    <cellStyle name="40% - Акцент6 9" xfId="5795"/>
    <cellStyle name="40% - Акцент6 9 2" xfId="5796"/>
    <cellStyle name="60% - Accent1" xfId="5797"/>
    <cellStyle name="60% - Accent1 2" xfId="5798"/>
    <cellStyle name="60% - Accent2" xfId="5799"/>
    <cellStyle name="60% - Accent2 2" xfId="5800"/>
    <cellStyle name="60% - Accent3" xfId="5801"/>
    <cellStyle name="60% - Accent3 2" xfId="5802"/>
    <cellStyle name="60% - Accent4" xfId="5803"/>
    <cellStyle name="60% - Accent4 2" xfId="5804"/>
    <cellStyle name="60% - Accent5" xfId="5805"/>
    <cellStyle name="60% - Accent5 2" xfId="5806"/>
    <cellStyle name="60% - Accent6" xfId="5807"/>
    <cellStyle name="60% - Accent6 2" xfId="5808"/>
    <cellStyle name="60% - Акцент1 10" xfId="5809"/>
    <cellStyle name="60% - Акцент1 10 2" xfId="5810"/>
    <cellStyle name="60% - Акцент1 11" xfId="5811"/>
    <cellStyle name="60% - Акцент1 11 2" xfId="5812"/>
    <cellStyle name="60% - Акцент1 12" xfId="5813"/>
    <cellStyle name="60% - Акцент1 12 2" xfId="5814"/>
    <cellStyle name="60% - Акцент1 13" xfId="5815"/>
    <cellStyle name="60% - Акцент1 13 2" xfId="5816"/>
    <cellStyle name="60% - Акцент1 14" xfId="5817"/>
    <cellStyle name="60% - Акцент1 14 2" xfId="5818"/>
    <cellStyle name="60% - Акцент1 15" xfId="5819"/>
    <cellStyle name="60% - Акцент1 15 2" xfId="5820"/>
    <cellStyle name="60% - Акцент1 16" xfId="5821"/>
    <cellStyle name="60% - Акцент1 16 2" xfId="5822"/>
    <cellStyle name="60% - Акцент1 17" xfId="5823"/>
    <cellStyle name="60% - Акцент1 17 2" xfId="5824"/>
    <cellStyle name="60% - Акцент1 18" xfId="5825"/>
    <cellStyle name="60% - Акцент1 18 2" xfId="5826"/>
    <cellStyle name="60% - Акцент1 19" xfId="5827"/>
    <cellStyle name="60% - Акцент1 19 2" xfId="5828"/>
    <cellStyle name="60% - Акцент1 2" xfId="137"/>
    <cellStyle name="60% - Акцент1 2 10" xfId="5829"/>
    <cellStyle name="60% - Акцент1 2 11" xfId="5830"/>
    <cellStyle name="60% - Акцент1 2 12" xfId="5831"/>
    <cellStyle name="60% - Акцент1 2 13" xfId="5832"/>
    <cellStyle name="60% - Акцент1 2 14" xfId="5833"/>
    <cellStyle name="60% - Акцент1 2 15" xfId="5834"/>
    <cellStyle name="60% - Акцент1 2 16" xfId="5835"/>
    <cellStyle name="60% - Акцент1 2 17" xfId="5836"/>
    <cellStyle name="60% - Акцент1 2 18" xfId="5837"/>
    <cellStyle name="60% - Акцент1 2 19" xfId="5838"/>
    <cellStyle name="60% - Акцент1 2 2" xfId="5839"/>
    <cellStyle name="60% - Акцент1 2 2 2" xfId="5840"/>
    <cellStyle name="60% - Акцент1 2 20" xfId="5841"/>
    <cellStyle name="60% - Акцент1 2 21" xfId="5842"/>
    <cellStyle name="60% - Акцент1 2 22" xfId="5843"/>
    <cellStyle name="60% - Акцент1 2 23" xfId="5844"/>
    <cellStyle name="60% - Акцент1 2 24" xfId="5845"/>
    <cellStyle name="60% - Акцент1 2 25" xfId="5846"/>
    <cellStyle name="60% - Акцент1 2 26" xfId="5847"/>
    <cellStyle name="60% - Акцент1 2 3" xfId="5848"/>
    <cellStyle name="60% - Акцент1 2 4" xfId="5849"/>
    <cellStyle name="60% - Акцент1 2 5" xfId="5850"/>
    <cellStyle name="60% - Акцент1 2 6" xfId="5851"/>
    <cellStyle name="60% - Акцент1 2 7" xfId="5852"/>
    <cellStyle name="60% - Акцент1 2 8" xfId="5853"/>
    <cellStyle name="60% - Акцент1 2 9" xfId="5854"/>
    <cellStyle name="60% - Акцент1 2_ИФ-4.5 за 7 мес." xfId="5855"/>
    <cellStyle name="60% - Акцент1 20" xfId="5856"/>
    <cellStyle name="60% - Акцент1 21" xfId="5857"/>
    <cellStyle name="60% - Акцент1 22" xfId="5858"/>
    <cellStyle name="60% - Акцент1 23" xfId="5859"/>
    <cellStyle name="60% - Акцент1 24" xfId="5860"/>
    <cellStyle name="60% - Акцент1 25" xfId="5861"/>
    <cellStyle name="60% - Акцент1 26" xfId="5862"/>
    <cellStyle name="60% - Акцент1 27" xfId="5863"/>
    <cellStyle name="60% - Акцент1 28" xfId="5864"/>
    <cellStyle name="60% - Акцент1 29" xfId="5865"/>
    <cellStyle name="60% - Акцент1 3" xfId="5866"/>
    <cellStyle name="60% - Акцент1 3 2" xfId="5867"/>
    <cellStyle name="60% - Акцент1 30" xfId="19447"/>
    <cellStyle name="60% - Акцент1 31" xfId="19448"/>
    <cellStyle name="60% - Акцент1 32" xfId="19449"/>
    <cellStyle name="60% - Акцент1 33" xfId="19450"/>
    <cellStyle name="60% - Акцент1 34" xfId="19451"/>
    <cellStyle name="60% - Акцент1 35" xfId="19452"/>
    <cellStyle name="60% - Акцент1 36" xfId="19453"/>
    <cellStyle name="60% - Акцент1 37" xfId="19454"/>
    <cellStyle name="60% - Акцент1 4" xfId="5868"/>
    <cellStyle name="60% - Акцент1 4 2" xfId="5869"/>
    <cellStyle name="60% - Акцент1 5" xfId="5870"/>
    <cellStyle name="60% - Акцент1 5 2" xfId="5871"/>
    <cellStyle name="60% - Акцент1 6" xfId="5872"/>
    <cellStyle name="60% - Акцент1 6 2" xfId="5873"/>
    <cellStyle name="60% - Акцент1 7" xfId="5874"/>
    <cellStyle name="60% - Акцент1 7 2" xfId="5875"/>
    <cellStyle name="60% - Акцент1 8" xfId="5876"/>
    <cellStyle name="60% - Акцент1 8 2" xfId="5877"/>
    <cellStyle name="60% - Акцент1 9" xfId="5878"/>
    <cellStyle name="60% - Акцент1 9 2" xfId="5879"/>
    <cellStyle name="60% - Акцент2 10" xfId="5880"/>
    <cellStyle name="60% - Акцент2 10 2" xfId="5881"/>
    <cellStyle name="60% - Акцент2 11" xfId="5882"/>
    <cellStyle name="60% - Акцент2 11 2" xfId="5883"/>
    <cellStyle name="60% - Акцент2 12" xfId="5884"/>
    <cellStyle name="60% - Акцент2 12 2" xfId="5885"/>
    <cellStyle name="60% - Акцент2 13" xfId="5886"/>
    <cellStyle name="60% - Акцент2 13 2" xfId="5887"/>
    <cellStyle name="60% - Акцент2 14" xfId="5888"/>
    <cellStyle name="60% - Акцент2 14 2" xfId="5889"/>
    <cellStyle name="60% - Акцент2 15" xfId="5890"/>
    <cellStyle name="60% - Акцент2 15 2" xfId="5891"/>
    <cellStyle name="60% - Акцент2 16" xfId="5892"/>
    <cellStyle name="60% - Акцент2 16 2" xfId="5893"/>
    <cellStyle name="60% - Акцент2 17" xfId="5894"/>
    <cellStyle name="60% - Акцент2 17 2" xfId="5895"/>
    <cellStyle name="60% - Акцент2 18" xfId="5896"/>
    <cellStyle name="60% - Акцент2 18 2" xfId="5897"/>
    <cellStyle name="60% - Акцент2 19" xfId="5898"/>
    <cellStyle name="60% - Акцент2 19 2" xfId="5899"/>
    <cellStyle name="60% - Акцент2 2" xfId="138"/>
    <cellStyle name="60% - Акцент2 2 10" xfId="5900"/>
    <cellStyle name="60% - Акцент2 2 11" xfId="5901"/>
    <cellStyle name="60% - Акцент2 2 12" xfId="5902"/>
    <cellStyle name="60% - Акцент2 2 13" xfId="5903"/>
    <cellStyle name="60% - Акцент2 2 14" xfId="5904"/>
    <cellStyle name="60% - Акцент2 2 15" xfId="5905"/>
    <cellStyle name="60% - Акцент2 2 16" xfId="5906"/>
    <cellStyle name="60% - Акцент2 2 17" xfId="5907"/>
    <cellStyle name="60% - Акцент2 2 18" xfId="5908"/>
    <cellStyle name="60% - Акцент2 2 19" xfId="5909"/>
    <cellStyle name="60% - Акцент2 2 2" xfId="5910"/>
    <cellStyle name="60% - Акцент2 2 2 2" xfId="5911"/>
    <cellStyle name="60% - Акцент2 2 20" xfId="5912"/>
    <cellStyle name="60% - Акцент2 2 21" xfId="5913"/>
    <cellStyle name="60% - Акцент2 2 22" xfId="5914"/>
    <cellStyle name="60% - Акцент2 2 23" xfId="5915"/>
    <cellStyle name="60% - Акцент2 2 24" xfId="5916"/>
    <cellStyle name="60% - Акцент2 2 25" xfId="5917"/>
    <cellStyle name="60% - Акцент2 2 26" xfId="5918"/>
    <cellStyle name="60% - Акцент2 2 3" xfId="5919"/>
    <cellStyle name="60% - Акцент2 2 4" xfId="5920"/>
    <cellStyle name="60% - Акцент2 2 5" xfId="5921"/>
    <cellStyle name="60% - Акцент2 2 6" xfId="5922"/>
    <cellStyle name="60% - Акцент2 2 7" xfId="5923"/>
    <cellStyle name="60% - Акцент2 2 8" xfId="5924"/>
    <cellStyle name="60% - Акцент2 2 9" xfId="5925"/>
    <cellStyle name="60% - Акцент2 2_ИФ-4.5 за 7 мес." xfId="5926"/>
    <cellStyle name="60% - Акцент2 20" xfId="5927"/>
    <cellStyle name="60% - Акцент2 21" xfId="5928"/>
    <cellStyle name="60% - Акцент2 22" xfId="5929"/>
    <cellStyle name="60% - Акцент2 23" xfId="5930"/>
    <cellStyle name="60% - Акцент2 24" xfId="5931"/>
    <cellStyle name="60% - Акцент2 25" xfId="5932"/>
    <cellStyle name="60% - Акцент2 26" xfId="5933"/>
    <cellStyle name="60% - Акцент2 27" xfId="5934"/>
    <cellStyle name="60% - Акцент2 28" xfId="5935"/>
    <cellStyle name="60% - Акцент2 29" xfId="5936"/>
    <cellStyle name="60% - Акцент2 3" xfId="5937"/>
    <cellStyle name="60% - Акцент2 3 2" xfId="5938"/>
    <cellStyle name="60% - Акцент2 30" xfId="19455"/>
    <cellStyle name="60% - Акцент2 31" xfId="19456"/>
    <cellStyle name="60% - Акцент2 32" xfId="19457"/>
    <cellStyle name="60% - Акцент2 33" xfId="19458"/>
    <cellStyle name="60% - Акцент2 34" xfId="19459"/>
    <cellStyle name="60% - Акцент2 35" xfId="19460"/>
    <cellStyle name="60% - Акцент2 36" xfId="19461"/>
    <cellStyle name="60% - Акцент2 37" xfId="19462"/>
    <cellStyle name="60% - Акцент2 4" xfId="5939"/>
    <cellStyle name="60% - Акцент2 4 2" xfId="5940"/>
    <cellStyle name="60% - Акцент2 5" xfId="5941"/>
    <cellStyle name="60% - Акцент2 5 2" xfId="5942"/>
    <cellStyle name="60% - Акцент2 6" xfId="5943"/>
    <cellStyle name="60% - Акцент2 6 2" xfId="5944"/>
    <cellStyle name="60% - Акцент2 7" xfId="5945"/>
    <cellStyle name="60% - Акцент2 7 2" xfId="5946"/>
    <cellStyle name="60% - Акцент2 8" xfId="5947"/>
    <cellStyle name="60% - Акцент2 8 2" xfId="5948"/>
    <cellStyle name="60% - Акцент2 9" xfId="5949"/>
    <cellStyle name="60% - Акцент2 9 2" xfId="5950"/>
    <cellStyle name="60% - Акцент3 10" xfId="5951"/>
    <cellStyle name="60% - Акцент3 10 2" xfId="5952"/>
    <cellStyle name="60% - Акцент3 11" xfId="5953"/>
    <cellStyle name="60% - Акцент3 11 2" xfId="5954"/>
    <cellStyle name="60% - Акцент3 12" xfId="5955"/>
    <cellStyle name="60% - Акцент3 12 2" xfId="5956"/>
    <cellStyle name="60% - Акцент3 13" xfId="5957"/>
    <cellStyle name="60% - Акцент3 13 2" xfId="5958"/>
    <cellStyle name="60% - Акцент3 14" xfId="5959"/>
    <cellStyle name="60% - Акцент3 14 2" xfId="5960"/>
    <cellStyle name="60% - Акцент3 15" xfId="5961"/>
    <cellStyle name="60% - Акцент3 15 2" xfId="5962"/>
    <cellStyle name="60% - Акцент3 16" xfId="5963"/>
    <cellStyle name="60% - Акцент3 16 2" xfId="5964"/>
    <cellStyle name="60% - Акцент3 17" xfId="5965"/>
    <cellStyle name="60% - Акцент3 17 2" xfId="5966"/>
    <cellStyle name="60% - Акцент3 18" xfId="5967"/>
    <cellStyle name="60% - Акцент3 18 2" xfId="5968"/>
    <cellStyle name="60% - Акцент3 19" xfId="5969"/>
    <cellStyle name="60% - Акцент3 19 2" xfId="5970"/>
    <cellStyle name="60% - Акцент3 2" xfId="139"/>
    <cellStyle name="60% - Акцент3 2 10" xfId="5971"/>
    <cellStyle name="60% - Акцент3 2 11" xfId="5972"/>
    <cellStyle name="60% - Акцент3 2 12" xfId="5973"/>
    <cellStyle name="60% - Акцент3 2 13" xfId="5974"/>
    <cellStyle name="60% - Акцент3 2 14" xfId="5975"/>
    <cellStyle name="60% - Акцент3 2 15" xfId="5976"/>
    <cellStyle name="60% - Акцент3 2 16" xfId="5977"/>
    <cellStyle name="60% - Акцент3 2 17" xfId="5978"/>
    <cellStyle name="60% - Акцент3 2 18" xfId="5979"/>
    <cellStyle name="60% - Акцент3 2 19" xfId="5980"/>
    <cellStyle name="60% - Акцент3 2 2" xfId="5981"/>
    <cellStyle name="60% - Акцент3 2 2 2" xfId="5982"/>
    <cellStyle name="60% - Акцент3 2 20" xfId="5983"/>
    <cellStyle name="60% - Акцент3 2 21" xfId="5984"/>
    <cellStyle name="60% - Акцент3 2 22" xfId="5985"/>
    <cellStyle name="60% - Акцент3 2 23" xfId="5986"/>
    <cellStyle name="60% - Акцент3 2 24" xfId="5987"/>
    <cellStyle name="60% - Акцент3 2 25" xfId="5988"/>
    <cellStyle name="60% - Акцент3 2 26" xfId="5989"/>
    <cellStyle name="60% - Акцент3 2 3" xfId="5990"/>
    <cellStyle name="60% - Акцент3 2 4" xfId="5991"/>
    <cellStyle name="60% - Акцент3 2 5" xfId="5992"/>
    <cellStyle name="60% - Акцент3 2 6" xfId="5993"/>
    <cellStyle name="60% - Акцент3 2 7" xfId="5994"/>
    <cellStyle name="60% - Акцент3 2 8" xfId="5995"/>
    <cellStyle name="60% - Акцент3 2 9" xfId="5996"/>
    <cellStyle name="60% - Акцент3 2_ИФ-4.5 за 7 мес." xfId="5997"/>
    <cellStyle name="60% - Акцент3 20" xfId="5998"/>
    <cellStyle name="60% - Акцент3 21" xfId="5999"/>
    <cellStyle name="60% - Акцент3 22" xfId="6000"/>
    <cellStyle name="60% - Акцент3 23" xfId="6001"/>
    <cellStyle name="60% - Акцент3 24" xfId="6002"/>
    <cellStyle name="60% - Акцент3 25" xfId="6003"/>
    <cellStyle name="60% - Акцент3 26" xfId="6004"/>
    <cellStyle name="60% - Акцент3 27" xfId="6005"/>
    <cellStyle name="60% - Акцент3 28" xfId="6006"/>
    <cellStyle name="60% - Акцент3 29" xfId="6007"/>
    <cellStyle name="60% - Акцент3 3" xfId="6008"/>
    <cellStyle name="60% - Акцент3 3 2" xfId="6009"/>
    <cellStyle name="60% - Акцент3 30" xfId="19463"/>
    <cellStyle name="60% - Акцент3 31" xfId="19464"/>
    <cellStyle name="60% - Акцент3 32" xfId="19465"/>
    <cellStyle name="60% - Акцент3 33" xfId="19466"/>
    <cellStyle name="60% - Акцент3 34" xfId="19467"/>
    <cellStyle name="60% - Акцент3 35" xfId="19468"/>
    <cellStyle name="60% - Акцент3 36" xfId="19469"/>
    <cellStyle name="60% - Акцент3 37" xfId="19470"/>
    <cellStyle name="60% - Акцент3 4" xfId="6010"/>
    <cellStyle name="60% - Акцент3 4 2" xfId="6011"/>
    <cellStyle name="60% - Акцент3 5" xfId="6012"/>
    <cellStyle name="60% - Акцент3 5 2" xfId="6013"/>
    <cellStyle name="60% - Акцент3 6" xfId="6014"/>
    <cellStyle name="60% - Акцент3 6 2" xfId="6015"/>
    <cellStyle name="60% - Акцент3 7" xfId="6016"/>
    <cellStyle name="60% - Акцент3 7 2" xfId="6017"/>
    <cellStyle name="60% - Акцент3 8" xfId="6018"/>
    <cellStyle name="60% - Акцент3 8 2" xfId="6019"/>
    <cellStyle name="60% - Акцент3 9" xfId="6020"/>
    <cellStyle name="60% - Акцент3 9 2" xfId="6021"/>
    <cellStyle name="60% - Акцент4 10" xfId="6022"/>
    <cellStyle name="60% - Акцент4 10 2" xfId="6023"/>
    <cellStyle name="60% - Акцент4 11" xfId="6024"/>
    <cellStyle name="60% - Акцент4 11 2" xfId="6025"/>
    <cellStyle name="60% - Акцент4 12" xfId="6026"/>
    <cellStyle name="60% - Акцент4 12 2" xfId="6027"/>
    <cellStyle name="60% - Акцент4 13" xfId="6028"/>
    <cellStyle name="60% - Акцент4 13 2" xfId="6029"/>
    <cellStyle name="60% - Акцент4 14" xfId="6030"/>
    <cellStyle name="60% - Акцент4 14 2" xfId="6031"/>
    <cellStyle name="60% - Акцент4 15" xfId="6032"/>
    <cellStyle name="60% - Акцент4 15 2" xfId="6033"/>
    <cellStyle name="60% - Акцент4 16" xfId="6034"/>
    <cellStyle name="60% - Акцент4 16 2" xfId="6035"/>
    <cellStyle name="60% - Акцент4 17" xfId="6036"/>
    <cellStyle name="60% - Акцент4 17 2" xfId="6037"/>
    <cellStyle name="60% - Акцент4 18" xfId="6038"/>
    <cellStyle name="60% - Акцент4 18 2" xfId="6039"/>
    <cellStyle name="60% - Акцент4 19" xfId="6040"/>
    <cellStyle name="60% - Акцент4 19 2" xfId="6041"/>
    <cellStyle name="60% - Акцент4 2" xfId="140"/>
    <cellStyle name="60% - Акцент4 2 10" xfId="6042"/>
    <cellStyle name="60% - Акцент4 2 11" xfId="6043"/>
    <cellStyle name="60% - Акцент4 2 12" xfId="6044"/>
    <cellStyle name="60% - Акцент4 2 13" xfId="6045"/>
    <cellStyle name="60% - Акцент4 2 14" xfId="6046"/>
    <cellStyle name="60% - Акцент4 2 15" xfId="6047"/>
    <cellStyle name="60% - Акцент4 2 16" xfId="6048"/>
    <cellStyle name="60% - Акцент4 2 17" xfId="6049"/>
    <cellStyle name="60% - Акцент4 2 18" xfId="6050"/>
    <cellStyle name="60% - Акцент4 2 19" xfId="6051"/>
    <cellStyle name="60% - Акцент4 2 2" xfId="6052"/>
    <cellStyle name="60% - Акцент4 2 2 2" xfId="6053"/>
    <cellStyle name="60% - Акцент4 2 20" xfId="6054"/>
    <cellStyle name="60% - Акцент4 2 21" xfId="6055"/>
    <cellStyle name="60% - Акцент4 2 22" xfId="6056"/>
    <cellStyle name="60% - Акцент4 2 23" xfId="6057"/>
    <cellStyle name="60% - Акцент4 2 24" xfId="6058"/>
    <cellStyle name="60% - Акцент4 2 25" xfId="6059"/>
    <cellStyle name="60% - Акцент4 2 26" xfId="6060"/>
    <cellStyle name="60% - Акцент4 2 3" xfId="6061"/>
    <cellStyle name="60% - Акцент4 2 4" xfId="6062"/>
    <cellStyle name="60% - Акцент4 2 5" xfId="6063"/>
    <cellStyle name="60% - Акцент4 2 6" xfId="6064"/>
    <cellStyle name="60% - Акцент4 2 7" xfId="6065"/>
    <cellStyle name="60% - Акцент4 2 8" xfId="6066"/>
    <cellStyle name="60% - Акцент4 2 9" xfId="6067"/>
    <cellStyle name="60% - Акцент4 2_ИФ-4.5 за 7 мес." xfId="6068"/>
    <cellStyle name="60% - Акцент4 20" xfId="6069"/>
    <cellStyle name="60% - Акцент4 21" xfId="6070"/>
    <cellStyle name="60% - Акцент4 22" xfId="6071"/>
    <cellStyle name="60% - Акцент4 23" xfId="6072"/>
    <cellStyle name="60% - Акцент4 24" xfId="6073"/>
    <cellStyle name="60% - Акцент4 25" xfId="6074"/>
    <cellStyle name="60% - Акцент4 26" xfId="6075"/>
    <cellStyle name="60% - Акцент4 27" xfId="6076"/>
    <cellStyle name="60% - Акцент4 28" xfId="6077"/>
    <cellStyle name="60% - Акцент4 29" xfId="6078"/>
    <cellStyle name="60% - Акцент4 3" xfId="6079"/>
    <cellStyle name="60% - Акцент4 3 2" xfId="6080"/>
    <cellStyle name="60% - Акцент4 30" xfId="19471"/>
    <cellStyle name="60% - Акцент4 31" xfId="19472"/>
    <cellStyle name="60% - Акцент4 32" xfId="19473"/>
    <cellStyle name="60% - Акцент4 33" xfId="19474"/>
    <cellStyle name="60% - Акцент4 34" xfId="19475"/>
    <cellStyle name="60% - Акцент4 35" xfId="19476"/>
    <cellStyle name="60% - Акцент4 36" xfId="19477"/>
    <cellStyle name="60% - Акцент4 37" xfId="19478"/>
    <cellStyle name="60% - Акцент4 4" xfId="6081"/>
    <cellStyle name="60% - Акцент4 4 2" xfId="6082"/>
    <cellStyle name="60% - Акцент4 5" xfId="6083"/>
    <cellStyle name="60% - Акцент4 5 2" xfId="6084"/>
    <cellStyle name="60% - Акцент4 6" xfId="6085"/>
    <cellStyle name="60% - Акцент4 6 2" xfId="6086"/>
    <cellStyle name="60% - Акцент4 7" xfId="6087"/>
    <cellStyle name="60% - Акцент4 7 2" xfId="6088"/>
    <cellStyle name="60% - Акцент4 8" xfId="6089"/>
    <cellStyle name="60% - Акцент4 8 2" xfId="6090"/>
    <cellStyle name="60% - Акцент4 9" xfId="6091"/>
    <cellStyle name="60% - Акцент4 9 2" xfId="6092"/>
    <cellStyle name="60% - Акцент5 10" xfId="6093"/>
    <cellStyle name="60% - Акцент5 10 2" xfId="6094"/>
    <cellStyle name="60% - Акцент5 11" xfId="6095"/>
    <cellStyle name="60% - Акцент5 11 2" xfId="6096"/>
    <cellStyle name="60% - Акцент5 12" xfId="6097"/>
    <cellStyle name="60% - Акцент5 12 2" xfId="6098"/>
    <cellStyle name="60% - Акцент5 13" xfId="6099"/>
    <cellStyle name="60% - Акцент5 13 2" xfId="6100"/>
    <cellStyle name="60% - Акцент5 14" xfId="6101"/>
    <cellStyle name="60% - Акцент5 14 2" xfId="6102"/>
    <cellStyle name="60% - Акцент5 15" xfId="6103"/>
    <cellStyle name="60% - Акцент5 15 2" xfId="6104"/>
    <cellStyle name="60% - Акцент5 16" xfId="6105"/>
    <cellStyle name="60% - Акцент5 16 2" xfId="6106"/>
    <cellStyle name="60% - Акцент5 17" xfId="6107"/>
    <cellStyle name="60% - Акцент5 17 2" xfId="6108"/>
    <cellStyle name="60% - Акцент5 18" xfId="6109"/>
    <cellStyle name="60% - Акцент5 18 2" xfId="6110"/>
    <cellStyle name="60% - Акцент5 19" xfId="6111"/>
    <cellStyle name="60% - Акцент5 19 2" xfId="6112"/>
    <cellStyle name="60% - Акцент5 2" xfId="141"/>
    <cellStyle name="60% - Акцент5 2 10" xfId="6113"/>
    <cellStyle name="60% - Акцент5 2 11" xfId="6114"/>
    <cellStyle name="60% - Акцент5 2 12" xfId="6115"/>
    <cellStyle name="60% - Акцент5 2 13" xfId="6116"/>
    <cellStyle name="60% - Акцент5 2 14" xfId="6117"/>
    <cellStyle name="60% - Акцент5 2 15" xfId="6118"/>
    <cellStyle name="60% - Акцент5 2 16" xfId="6119"/>
    <cellStyle name="60% - Акцент5 2 17" xfId="6120"/>
    <cellStyle name="60% - Акцент5 2 18" xfId="6121"/>
    <cellStyle name="60% - Акцент5 2 19" xfId="6122"/>
    <cellStyle name="60% - Акцент5 2 2" xfId="6123"/>
    <cellStyle name="60% - Акцент5 2 2 2" xfId="6124"/>
    <cellStyle name="60% - Акцент5 2 20" xfId="6125"/>
    <cellStyle name="60% - Акцент5 2 21" xfId="6126"/>
    <cellStyle name="60% - Акцент5 2 22" xfId="6127"/>
    <cellStyle name="60% - Акцент5 2 23" xfId="6128"/>
    <cellStyle name="60% - Акцент5 2 24" xfId="6129"/>
    <cellStyle name="60% - Акцент5 2 25" xfId="6130"/>
    <cellStyle name="60% - Акцент5 2 26" xfId="6131"/>
    <cellStyle name="60% - Акцент5 2 3" xfId="6132"/>
    <cellStyle name="60% - Акцент5 2 4" xfId="6133"/>
    <cellStyle name="60% - Акцент5 2 5" xfId="6134"/>
    <cellStyle name="60% - Акцент5 2 6" xfId="6135"/>
    <cellStyle name="60% - Акцент5 2 7" xfId="6136"/>
    <cellStyle name="60% - Акцент5 2 8" xfId="6137"/>
    <cellStyle name="60% - Акцент5 2 9" xfId="6138"/>
    <cellStyle name="60% - Акцент5 2_ИФ-4.5 за 7 мес." xfId="6139"/>
    <cellStyle name="60% - Акцент5 20" xfId="6140"/>
    <cellStyle name="60% - Акцент5 21" xfId="6141"/>
    <cellStyle name="60% - Акцент5 22" xfId="6142"/>
    <cellStyle name="60% - Акцент5 23" xfId="6143"/>
    <cellStyle name="60% - Акцент5 24" xfId="6144"/>
    <cellStyle name="60% - Акцент5 25" xfId="6145"/>
    <cellStyle name="60% - Акцент5 26" xfId="6146"/>
    <cellStyle name="60% - Акцент5 27" xfId="6147"/>
    <cellStyle name="60% - Акцент5 28" xfId="6148"/>
    <cellStyle name="60% - Акцент5 29" xfId="6149"/>
    <cellStyle name="60% - Акцент5 3" xfId="6150"/>
    <cellStyle name="60% - Акцент5 3 2" xfId="6151"/>
    <cellStyle name="60% - Акцент5 30" xfId="19479"/>
    <cellStyle name="60% - Акцент5 31" xfId="19480"/>
    <cellStyle name="60% - Акцент5 32" xfId="19481"/>
    <cellStyle name="60% - Акцент5 33" xfId="19482"/>
    <cellStyle name="60% - Акцент5 34" xfId="19483"/>
    <cellStyle name="60% - Акцент5 35" xfId="19484"/>
    <cellStyle name="60% - Акцент5 36" xfId="19485"/>
    <cellStyle name="60% - Акцент5 37" xfId="19486"/>
    <cellStyle name="60% - Акцент5 4" xfId="6152"/>
    <cellStyle name="60% - Акцент5 4 2" xfId="6153"/>
    <cellStyle name="60% - Акцент5 5" xfId="6154"/>
    <cellStyle name="60% - Акцент5 5 2" xfId="6155"/>
    <cellStyle name="60% - Акцент5 6" xfId="6156"/>
    <cellStyle name="60% - Акцент5 6 2" xfId="6157"/>
    <cellStyle name="60% - Акцент5 7" xfId="6158"/>
    <cellStyle name="60% - Акцент5 7 2" xfId="6159"/>
    <cellStyle name="60% - Акцент5 8" xfId="6160"/>
    <cellStyle name="60% - Акцент5 8 2" xfId="6161"/>
    <cellStyle name="60% - Акцент5 9" xfId="6162"/>
    <cellStyle name="60% - Акцент5 9 2" xfId="6163"/>
    <cellStyle name="60% - Акцент6 10" xfId="6164"/>
    <cellStyle name="60% - Акцент6 10 2" xfId="6165"/>
    <cellStyle name="60% - Акцент6 11" xfId="6166"/>
    <cellStyle name="60% - Акцент6 11 2" xfId="6167"/>
    <cellStyle name="60% - Акцент6 12" xfId="6168"/>
    <cellStyle name="60% - Акцент6 12 2" xfId="6169"/>
    <cellStyle name="60% - Акцент6 13" xfId="6170"/>
    <cellStyle name="60% - Акцент6 13 2" xfId="6171"/>
    <cellStyle name="60% - Акцент6 14" xfId="6172"/>
    <cellStyle name="60% - Акцент6 14 2" xfId="6173"/>
    <cellStyle name="60% - Акцент6 15" xfId="6174"/>
    <cellStyle name="60% - Акцент6 15 2" xfId="6175"/>
    <cellStyle name="60% - Акцент6 16" xfId="6176"/>
    <cellStyle name="60% - Акцент6 16 2" xfId="6177"/>
    <cellStyle name="60% - Акцент6 17" xfId="6178"/>
    <cellStyle name="60% - Акцент6 17 2" xfId="6179"/>
    <cellStyle name="60% - Акцент6 18" xfId="6180"/>
    <cellStyle name="60% - Акцент6 18 2" xfId="6181"/>
    <cellStyle name="60% - Акцент6 19" xfId="6182"/>
    <cellStyle name="60% - Акцент6 19 2" xfId="6183"/>
    <cellStyle name="60% - Акцент6 2" xfId="142"/>
    <cellStyle name="60% - Акцент6 2 10" xfId="6184"/>
    <cellStyle name="60% - Акцент6 2 11" xfId="6185"/>
    <cellStyle name="60% - Акцент6 2 12" xfId="6186"/>
    <cellStyle name="60% - Акцент6 2 13" xfId="6187"/>
    <cellStyle name="60% - Акцент6 2 14" xfId="6188"/>
    <cellStyle name="60% - Акцент6 2 15" xfId="6189"/>
    <cellStyle name="60% - Акцент6 2 16" xfId="6190"/>
    <cellStyle name="60% - Акцент6 2 17" xfId="6191"/>
    <cellStyle name="60% - Акцент6 2 18" xfId="6192"/>
    <cellStyle name="60% - Акцент6 2 19" xfId="6193"/>
    <cellStyle name="60% - Акцент6 2 2" xfId="6194"/>
    <cellStyle name="60% - Акцент6 2 2 2" xfId="6195"/>
    <cellStyle name="60% - Акцент6 2 20" xfId="6196"/>
    <cellStyle name="60% - Акцент6 2 21" xfId="6197"/>
    <cellStyle name="60% - Акцент6 2 22" xfId="6198"/>
    <cellStyle name="60% - Акцент6 2 23" xfId="6199"/>
    <cellStyle name="60% - Акцент6 2 24" xfId="6200"/>
    <cellStyle name="60% - Акцент6 2 25" xfId="6201"/>
    <cellStyle name="60% - Акцент6 2 26" xfId="6202"/>
    <cellStyle name="60% - Акцент6 2 3" xfId="6203"/>
    <cellStyle name="60% - Акцент6 2 4" xfId="6204"/>
    <cellStyle name="60% - Акцент6 2 5" xfId="6205"/>
    <cellStyle name="60% - Акцент6 2 6" xfId="6206"/>
    <cellStyle name="60% - Акцент6 2 7" xfId="6207"/>
    <cellStyle name="60% - Акцент6 2 8" xfId="6208"/>
    <cellStyle name="60% - Акцент6 2 9" xfId="6209"/>
    <cellStyle name="60% - Акцент6 2_ИФ-4.5 за 7 мес." xfId="6210"/>
    <cellStyle name="60% - Акцент6 20" xfId="6211"/>
    <cellStyle name="60% - Акцент6 21" xfId="6212"/>
    <cellStyle name="60% - Акцент6 22" xfId="6213"/>
    <cellStyle name="60% - Акцент6 23" xfId="6214"/>
    <cellStyle name="60% - Акцент6 24" xfId="6215"/>
    <cellStyle name="60% - Акцент6 25" xfId="6216"/>
    <cellStyle name="60% - Акцент6 26" xfId="6217"/>
    <cellStyle name="60% - Акцент6 27" xfId="6218"/>
    <cellStyle name="60% - Акцент6 28" xfId="6219"/>
    <cellStyle name="60% - Акцент6 29" xfId="6220"/>
    <cellStyle name="60% - Акцент6 3" xfId="6221"/>
    <cellStyle name="60% - Акцент6 3 2" xfId="6222"/>
    <cellStyle name="60% - Акцент6 30" xfId="19487"/>
    <cellStyle name="60% - Акцент6 31" xfId="19488"/>
    <cellStyle name="60% - Акцент6 32" xfId="19489"/>
    <cellStyle name="60% - Акцент6 33" xfId="19490"/>
    <cellStyle name="60% - Акцент6 34" xfId="19491"/>
    <cellStyle name="60% - Акцент6 35" xfId="19492"/>
    <cellStyle name="60% - Акцент6 36" xfId="19493"/>
    <cellStyle name="60% - Акцент6 37" xfId="19494"/>
    <cellStyle name="60% - Акцент6 4" xfId="6223"/>
    <cellStyle name="60% - Акцент6 4 2" xfId="6224"/>
    <cellStyle name="60% - Акцент6 5" xfId="6225"/>
    <cellStyle name="60% - Акцент6 5 2" xfId="6226"/>
    <cellStyle name="60% - Акцент6 6" xfId="6227"/>
    <cellStyle name="60% - Акцент6 6 2" xfId="6228"/>
    <cellStyle name="60% - Акцент6 7" xfId="6229"/>
    <cellStyle name="60% - Акцент6 7 2" xfId="6230"/>
    <cellStyle name="60% - Акцент6 8" xfId="6231"/>
    <cellStyle name="60% - Акцент6 8 2" xfId="6232"/>
    <cellStyle name="60% - Акцент6 9" xfId="6233"/>
    <cellStyle name="60% - Акцент6 9 2" xfId="6234"/>
    <cellStyle name="6Code" xfId="6235"/>
    <cellStyle name="8pt" xfId="6236"/>
    <cellStyle name="Aaia?iue [0]_?anoiau" xfId="143"/>
    <cellStyle name="Aaia?iue_?anoiau" xfId="144"/>
    <cellStyle name="Accent1" xfId="6237"/>
    <cellStyle name="Accent1 - 20%" xfId="6238"/>
    <cellStyle name="Accent1 - 20% 2" xfId="6239"/>
    <cellStyle name="Accent1 - 20% 2 2" xfId="6240"/>
    <cellStyle name="Accent1 - 20% 3" xfId="6241"/>
    <cellStyle name="Accent1 - 20% 4" xfId="6242"/>
    <cellStyle name="Accent1 - 20% 5" xfId="6243"/>
    <cellStyle name="Accent1 - 40%" xfId="6244"/>
    <cellStyle name="Accent1 - 40% 2" xfId="6245"/>
    <cellStyle name="Accent1 - 40% 2 2" xfId="6246"/>
    <cellStyle name="Accent1 - 40% 3" xfId="6247"/>
    <cellStyle name="Accent1 - 40% 4" xfId="6248"/>
    <cellStyle name="Accent1 - 40% 5" xfId="6249"/>
    <cellStyle name="Accent1 - 60%" xfId="6250"/>
    <cellStyle name="Accent1 - 60% 2" xfId="6251"/>
    <cellStyle name="Accent1 - 60% 2 2" xfId="6252"/>
    <cellStyle name="Accent1 - 60% 3" xfId="6253"/>
    <cellStyle name="Accent1 - 60% 4" xfId="6254"/>
    <cellStyle name="Accent1 - 60% 5" xfId="6255"/>
    <cellStyle name="Accent1 10" xfId="6256"/>
    <cellStyle name="Accent1 11" xfId="6257"/>
    <cellStyle name="Accent1 12" xfId="6258"/>
    <cellStyle name="Accent1 13" xfId="6259"/>
    <cellStyle name="Accent1 14" xfId="6260"/>
    <cellStyle name="Accent1 15" xfId="6261"/>
    <cellStyle name="Accent1 16" xfId="6262"/>
    <cellStyle name="Accent1 17" xfId="6263"/>
    <cellStyle name="Accent1 18" xfId="6264"/>
    <cellStyle name="Accent1 19" xfId="6265"/>
    <cellStyle name="Accent1 2" xfId="6266"/>
    <cellStyle name="Accent1 20" xfId="6267"/>
    <cellStyle name="Accent1 21" xfId="6268"/>
    <cellStyle name="Accent1 22" xfId="6269"/>
    <cellStyle name="Accent1 23" xfId="6270"/>
    <cellStyle name="Accent1 24" xfId="6271"/>
    <cellStyle name="Accent1 25" xfId="6272"/>
    <cellStyle name="Accent1 26" xfId="6273"/>
    <cellStyle name="Accent1 27" xfId="6274"/>
    <cellStyle name="Accent1 28" xfId="6275"/>
    <cellStyle name="Accent1 29" xfId="6276"/>
    <cellStyle name="Accent1 3" xfId="6277"/>
    <cellStyle name="Accent1 30" xfId="6278"/>
    <cellStyle name="Accent1 31" xfId="6279"/>
    <cellStyle name="Accent1 32" xfId="6280"/>
    <cellStyle name="Accent1 33" xfId="6281"/>
    <cellStyle name="Accent1 34" xfId="6282"/>
    <cellStyle name="Accent1 35" xfId="6283"/>
    <cellStyle name="Accent1 36" xfId="6284"/>
    <cellStyle name="Accent1 37" xfId="6285"/>
    <cellStyle name="Accent1 38" xfId="6286"/>
    <cellStyle name="Accent1 39" xfId="6287"/>
    <cellStyle name="Accent1 4" xfId="6288"/>
    <cellStyle name="Accent1 40" xfId="6289"/>
    <cellStyle name="Accent1 41" xfId="6290"/>
    <cellStyle name="Accent1 42" xfId="6291"/>
    <cellStyle name="Accent1 43" xfId="6292"/>
    <cellStyle name="Accent1 44" xfId="6293"/>
    <cellStyle name="Accent1 45" xfId="6294"/>
    <cellStyle name="Accent1 46" xfId="6295"/>
    <cellStyle name="Accent1 47" xfId="6296"/>
    <cellStyle name="Accent1 48" xfId="6297"/>
    <cellStyle name="Accent1 49" xfId="6298"/>
    <cellStyle name="Accent1 5" xfId="6299"/>
    <cellStyle name="Accent1 50" xfId="6300"/>
    <cellStyle name="Accent1 6" xfId="6301"/>
    <cellStyle name="Accent1 7" xfId="6302"/>
    <cellStyle name="Accent1 8" xfId="6303"/>
    <cellStyle name="Accent1 9" xfId="6304"/>
    <cellStyle name="Accent1_РКС_30.06.2010_ IFRS_RUR" xfId="6305"/>
    <cellStyle name="Accent2" xfId="6306"/>
    <cellStyle name="Accent2 - 20%" xfId="6307"/>
    <cellStyle name="Accent2 - 20% 2" xfId="6308"/>
    <cellStyle name="Accent2 - 20% 2 2" xfId="6309"/>
    <cellStyle name="Accent2 - 20% 3" xfId="6310"/>
    <cellStyle name="Accent2 - 20% 4" xfId="6311"/>
    <cellStyle name="Accent2 - 20% 5" xfId="6312"/>
    <cellStyle name="Accent2 - 40%" xfId="6313"/>
    <cellStyle name="Accent2 - 40% 2" xfId="6314"/>
    <cellStyle name="Accent2 - 40% 2 2" xfId="6315"/>
    <cellStyle name="Accent2 - 40% 3" xfId="6316"/>
    <cellStyle name="Accent2 - 40% 4" xfId="6317"/>
    <cellStyle name="Accent2 - 40% 5" xfId="6318"/>
    <cellStyle name="Accent2 - 60%" xfId="6319"/>
    <cellStyle name="Accent2 - 60% 2" xfId="6320"/>
    <cellStyle name="Accent2 - 60% 2 2" xfId="6321"/>
    <cellStyle name="Accent2 - 60% 3" xfId="6322"/>
    <cellStyle name="Accent2 - 60% 4" xfId="6323"/>
    <cellStyle name="Accent2 - 60% 5" xfId="6324"/>
    <cellStyle name="Accent2 10" xfId="6325"/>
    <cellStyle name="Accent2 11" xfId="6326"/>
    <cellStyle name="Accent2 12" xfId="6327"/>
    <cellStyle name="Accent2 13" xfId="6328"/>
    <cellStyle name="Accent2 14" xfId="6329"/>
    <cellStyle name="Accent2 15" xfId="6330"/>
    <cellStyle name="Accent2 16" xfId="6331"/>
    <cellStyle name="Accent2 17" xfId="6332"/>
    <cellStyle name="Accent2 18" xfId="6333"/>
    <cellStyle name="Accent2 19" xfId="6334"/>
    <cellStyle name="Accent2 2" xfId="6335"/>
    <cellStyle name="Accent2 20" xfId="6336"/>
    <cellStyle name="Accent2 21" xfId="6337"/>
    <cellStyle name="Accent2 22" xfId="6338"/>
    <cellStyle name="Accent2 23" xfId="6339"/>
    <cellStyle name="Accent2 24" xfId="6340"/>
    <cellStyle name="Accent2 25" xfId="6341"/>
    <cellStyle name="Accent2 26" xfId="6342"/>
    <cellStyle name="Accent2 27" xfId="6343"/>
    <cellStyle name="Accent2 28" xfId="6344"/>
    <cellStyle name="Accent2 29" xfId="6345"/>
    <cellStyle name="Accent2 3" xfId="6346"/>
    <cellStyle name="Accent2 30" xfId="6347"/>
    <cellStyle name="Accent2 31" xfId="6348"/>
    <cellStyle name="Accent2 32" xfId="6349"/>
    <cellStyle name="Accent2 33" xfId="6350"/>
    <cellStyle name="Accent2 34" xfId="6351"/>
    <cellStyle name="Accent2 35" xfId="6352"/>
    <cellStyle name="Accent2 36" xfId="6353"/>
    <cellStyle name="Accent2 37" xfId="6354"/>
    <cellStyle name="Accent2 38" xfId="6355"/>
    <cellStyle name="Accent2 39" xfId="6356"/>
    <cellStyle name="Accent2 4" xfId="6357"/>
    <cellStyle name="Accent2 40" xfId="6358"/>
    <cellStyle name="Accent2 41" xfId="6359"/>
    <cellStyle name="Accent2 42" xfId="6360"/>
    <cellStyle name="Accent2 43" xfId="6361"/>
    <cellStyle name="Accent2 44" xfId="6362"/>
    <cellStyle name="Accent2 45" xfId="6363"/>
    <cellStyle name="Accent2 46" xfId="6364"/>
    <cellStyle name="Accent2 47" xfId="6365"/>
    <cellStyle name="Accent2 48" xfId="6366"/>
    <cellStyle name="Accent2 49" xfId="6367"/>
    <cellStyle name="Accent2 5" xfId="6368"/>
    <cellStyle name="Accent2 50" xfId="6369"/>
    <cellStyle name="Accent2 6" xfId="6370"/>
    <cellStyle name="Accent2 7" xfId="6371"/>
    <cellStyle name="Accent2 8" xfId="6372"/>
    <cellStyle name="Accent2 9" xfId="6373"/>
    <cellStyle name="Accent2_РКС_30.06.2010_ IFRS_RUR" xfId="6374"/>
    <cellStyle name="Accent3" xfId="6375"/>
    <cellStyle name="Accent3 - 20%" xfId="6376"/>
    <cellStyle name="Accent3 - 20% 2" xfId="6377"/>
    <cellStyle name="Accent3 - 20% 2 2" xfId="6378"/>
    <cellStyle name="Accent3 - 20% 3" xfId="6379"/>
    <cellStyle name="Accent3 - 20% 4" xfId="6380"/>
    <cellStyle name="Accent3 - 20% 5" xfId="6381"/>
    <cellStyle name="Accent3 - 40%" xfId="6382"/>
    <cellStyle name="Accent3 - 40% 2" xfId="6383"/>
    <cellStyle name="Accent3 - 40% 2 2" xfId="6384"/>
    <cellStyle name="Accent3 - 40% 3" xfId="6385"/>
    <cellStyle name="Accent3 - 40% 4" xfId="6386"/>
    <cellStyle name="Accent3 - 40% 5" xfId="6387"/>
    <cellStyle name="Accent3 - 60%" xfId="6388"/>
    <cellStyle name="Accent3 - 60% 2" xfId="6389"/>
    <cellStyle name="Accent3 - 60% 2 2" xfId="6390"/>
    <cellStyle name="Accent3 - 60% 3" xfId="6391"/>
    <cellStyle name="Accent3 - 60% 4" xfId="6392"/>
    <cellStyle name="Accent3 - 60% 5" xfId="6393"/>
    <cellStyle name="Accent3 10" xfId="6394"/>
    <cellStyle name="Accent3 11" xfId="6395"/>
    <cellStyle name="Accent3 12" xfId="6396"/>
    <cellStyle name="Accent3 13" xfId="6397"/>
    <cellStyle name="Accent3 14" xfId="6398"/>
    <cellStyle name="Accent3 15" xfId="6399"/>
    <cellStyle name="Accent3 16" xfId="6400"/>
    <cellStyle name="Accent3 17" xfId="6401"/>
    <cellStyle name="Accent3 18" xfId="6402"/>
    <cellStyle name="Accent3 19" xfId="6403"/>
    <cellStyle name="Accent3 2" xfId="6404"/>
    <cellStyle name="Accent3 20" xfId="6405"/>
    <cellStyle name="Accent3 21" xfId="6406"/>
    <cellStyle name="Accent3 22" xfId="6407"/>
    <cellStyle name="Accent3 23" xfId="6408"/>
    <cellStyle name="Accent3 24" xfId="6409"/>
    <cellStyle name="Accent3 25" xfId="6410"/>
    <cellStyle name="Accent3 26" xfId="6411"/>
    <cellStyle name="Accent3 27" xfId="6412"/>
    <cellStyle name="Accent3 28" xfId="6413"/>
    <cellStyle name="Accent3 29" xfId="6414"/>
    <cellStyle name="Accent3 3" xfId="6415"/>
    <cellStyle name="Accent3 30" xfId="6416"/>
    <cellStyle name="Accent3 31" xfId="6417"/>
    <cellStyle name="Accent3 32" xfId="6418"/>
    <cellStyle name="Accent3 33" xfId="6419"/>
    <cellStyle name="Accent3 34" xfId="6420"/>
    <cellStyle name="Accent3 35" xfId="6421"/>
    <cellStyle name="Accent3 36" xfId="6422"/>
    <cellStyle name="Accent3 37" xfId="6423"/>
    <cellStyle name="Accent3 38" xfId="6424"/>
    <cellStyle name="Accent3 39" xfId="6425"/>
    <cellStyle name="Accent3 4" xfId="6426"/>
    <cellStyle name="Accent3 40" xfId="6427"/>
    <cellStyle name="Accent3 41" xfId="6428"/>
    <cellStyle name="Accent3 42" xfId="6429"/>
    <cellStyle name="Accent3 43" xfId="6430"/>
    <cellStyle name="Accent3 44" xfId="6431"/>
    <cellStyle name="Accent3 45" xfId="6432"/>
    <cellStyle name="Accent3 46" xfId="6433"/>
    <cellStyle name="Accent3 47" xfId="6434"/>
    <cellStyle name="Accent3 48" xfId="6435"/>
    <cellStyle name="Accent3 49" xfId="6436"/>
    <cellStyle name="Accent3 5" xfId="6437"/>
    <cellStyle name="Accent3 50" xfId="6438"/>
    <cellStyle name="Accent3 6" xfId="6439"/>
    <cellStyle name="Accent3 7" xfId="6440"/>
    <cellStyle name="Accent3 8" xfId="6441"/>
    <cellStyle name="Accent3 9" xfId="6442"/>
    <cellStyle name="Accent3_Лист1" xfId="6443"/>
    <cellStyle name="Accent4" xfId="6444"/>
    <cellStyle name="Accent4 - 20%" xfId="6445"/>
    <cellStyle name="Accent4 - 20% 2" xfId="6446"/>
    <cellStyle name="Accent4 - 20% 2 2" xfId="6447"/>
    <cellStyle name="Accent4 - 20% 3" xfId="6448"/>
    <cellStyle name="Accent4 - 20% 4" xfId="6449"/>
    <cellStyle name="Accent4 - 20% 5" xfId="6450"/>
    <cellStyle name="Accent4 - 40%" xfId="6451"/>
    <cellStyle name="Accent4 - 40% 2" xfId="6452"/>
    <cellStyle name="Accent4 - 40% 2 2" xfId="6453"/>
    <cellStyle name="Accent4 - 40% 3" xfId="6454"/>
    <cellStyle name="Accent4 - 40% 4" xfId="6455"/>
    <cellStyle name="Accent4 - 40% 5" xfId="6456"/>
    <cellStyle name="Accent4 - 60%" xfId="6457"/>
    <cellStyle name="Accent4 - 60% 2" xfId="6458"/>
    <cellStyle name="Accent4 - 60% 2 2" xfId="6459"/>
    <cellStyle name="Accent4 - 60% 3" xfId="6460"/>
    <cellStyle name="Accent4 - 60% 4" xfId="6461"/>
    <cellStyle name="Accent4 - 60% 5" xfId="6462"/>
    <cellStyle name="Accent4 10" xfId="6463"/>
    <cellStyle name="Accent4 11" xfId="6464"/>
    <cellStyle name="Accent4 12" xfId="6465"/>
    <cellStyle name="Accent4 13" xfId="6466"/>
    <cellStyle name="Accent4 14" xfId="6467"/>
    <cellStyle name="Accent4 15" xfId="6468"/>
    <cellStyle name="Accent4 16" xfId="6469"/>
    <cellStyle name="Accent4 17" xfId="6470"/>
    <cellStyle name="Accent4 18" xfId="6471"/>
    <cellStyle name="Accent4 19" xfId="6472"/>
    <cellStyle name="Accent4 2" xfId="6473"/>
    <cellStyle name="Accent4 20" xfId="6474"/>
    <cellStyle name="Accent4 21" xfId="6475"/>
    <cellStyle name="Accent4 22" xfId="6476"/>
    <cellStyle name="Accent4 23" xfId="6477"/>
    <cellStyle name="Accent4 24" xfId="6478"/>
    <cellStyle name="Accent4 25" xfId="6479"/>
    <cellStyle name="Accent4 26" xfId="6480"/>
    <cellStyle name="Accent4 27" xfId="6481"/>
    <cellStyle name="Accent4 28" xfId="6482"/>
    <cellStyle name="Accent4 29" xfId="6483"/>
    <cellStyle name="Accent4 3" xfId="6484"/>
    <cellStyle name="Accent4 30" xfId="6485"/>
    <cellStyle name="Accent4 31" xfId="6486"/>
    <cellStyle name="Accent4 32" xfId="6487"/>
    <cellStyle name="Accent4 33" xfId="6488"/>
    <cellStyle name="Accent4 34" xfId="6489"/>
    <cellStyle name="Accent4 35" xfId="6490"/>
    <cellStyle name="Accent4 36" xfId="6491"/>
    <cellStyle name="Accent4 37" xfId="6492"/>
    <cellStyle name="Accent4 38" xfId="6493"/>
    <cellStyle name="Accent4 39" xfId="6494"/>
    <cellStyle name="Accent4 4" xfId="6495"/>
    <cellStyle name="Accent4 40" xfId="6496"/>
    <cellStyle name="Accent4 41" xfId="6497"/>
    <cellStyle name="Accent4 42" xfId="6498"/>
    <cellStyle name="Accent4 43" xfId="6499"/>
    <cellStyle name="Accent4 44" xfId="6500"/>
    <cellStyle name="Accent4 45" xfId="6501"/>
    <cellStyle name="Accent4 46" xfId="6502"/>
    <cellStyle name="Accent4 47" xfId="6503"/>
    <cellStyle name="Accent4 48" xfId="6504"/>
    <cellStyle name="Accent4 49" xfId="6505"/>
    <cellStyle name="Accent4 5" xfId="6506"/>
    <cellStyle name="Accent4 50" xfId="6507"/>
    <cellStyle name="Accent4 6" xfId="6508"/>
    <cellStyle name="Accent4 7" xfId="6509"/>
    <cellStyle name="Accent4 8" xfId="6510"/>
    <cellStyle name="Accent4 9" xfId="6511"/>
    <cellStyle name="Accent4_Лист1" xfId="6512"/>
    <cellStyle name="Accent5" xfId="6513"/>
    <cellStyle name="Accent5 - 20%" xfId="6514"/>
    <cellStyle name="Accent5 - 20% 2" xfId="6515"/>
    <cellStyle name="Accent5 - 20% 2 2" xfId="6516"/>
    <cellStyle name="Accent5 - 20% 3" xfId="6517"/>
    <cellStyle name="Accent5 - 20% 4" xfId="6518"/>
    <cellStyle name="Accent5 - 20% 5" xfId="6519"/>
    <cellStyle name="Accent5 - 40%" xfId="6520"/>
    <cellStyle name="Accent5 - 40% 2" xfId="6521"/>
    <cellStyle name="Accent5 - 40% 3" xfId="6522"/>
    <cellStyle name="Accent5 - 40% 4" xfId="6523"/>
    <cellStyle name="Accent5 - 40% 5" xfId="6524"/>
    <cellStyle name="Accent5 - 60%" xfId="6525"/>
    <cellStyle name="Accent5 - 60% 2" xfId="6526"/>
    <cellStyle name="Accent5 - 60% 2 2" xfId="6527"/>
    <cellStyle name="Accent5 - 60% 3" xfId="6528"/>
    <cellStyle name="Accent5 - 60% 4" xfId="6529"/>
    <cellStyle name="Accent5 - 60% 5" xfId="6530"/>
    <cellStyle name="Accent5 10" xfId="6531"/>
    <cellStyle name="Accent5 11" xfId="6532"/>
    <cellStyle name="Accent5 12" xfId="6533"/>
    <cellStyle name="Accent5 13" xfId="6534"/>
    <cellStyle name="Accent5 14" xfId="6535"/>
    <cellStyle name="Accent5 15" xfId="6536"/>
    <cellStyle name="Accent5 16" xfId="6537"/>
    <cellStyle name="Accent5 17" xfId="6538"/>
    <cellStyle name="Accent5 18" xfId="6539"/>
    <cellStyle name="Accent5 19" xfId="6540"/>
    <cellStyle name="Accent5 2" xfId="6541"/>
    <cellStyle name="Accent5 20" xfId="6542"/>
    <cellStyle name="Accent5 21" xfId="6543"/>
    <cellStyle name="Accent5 22" xfId="6544"/>
    <cellStyle name="Accent5 23" xfId="6545"/>
    <cellStyle name="Accent5 24" xfId="6546"/>
    <cellStyle name="Accent5 25" xfId="6547"/>
    <cellStyle name="Accent5 26" xfId="6548"/>
    <cellStyle name="Accent5 27" xfId="6549"/>
    <cellStyle name="Accent5 28" xfId="6550"/>
    <cellStyle name="Accent5 29" xfId="6551"/>
    <cellStyle name="Accent5 3" xfId="6552"/>
    <cellStyle name="Accent5 30" xfId="6553"/>
    <cellStyle name="Accent5 31" xfId="6554"/>
    <cellStyle name="Accent5 32" xfId="6555"/>
    <cellStyle name="Accent5 33" xfId="6556"/>
    <cellStyle name="Accent5 34" xfId="6557"/>
    <cellStyle name="Accent5 35" xfId="6558"/>
    <cellStyle name="Accent5 36" xfId="6559"/>
    <cellStyle name="Accent5 37" xfId="6560"/>
    <cellStyle name="Accent5 38" xfId="6561"/>
    <cellStyle name="Accent5 39" xfId="6562"/>
    <cellStyle name="Accent5 4" xfId="6563"/>
    <cellStyle name="Accent5 40" xfId="6564"/>
    <cellStyle name="Accent5 41" xfId="6565"/>
    <cellStyle name="Accent5 42" xfId="6566"/>
    <cellStyle name="Accent5 43" xfId="6567"/>
    <cellStyle name="Accent5 44" xfId="6568"/>
    <cellStyle name="Accent5 45" xfId="6569"/>
    <cellStyle name="Accent5 46" xfId="6570"/>
    <cellStyle name="Accent5 47" xfId="6571"/>
    <cellStyle name="Accent5 48" xfId="6572"/>
    <cellStyle name="Accent5 49" xfId="6573"/>
    <cellStyle name="Accent5 5" xfId="6574"/>
    <cellStyle name="Accent5 50" xfId="6575"/>
    <cellStyle name="Accent5 6" xfId="6576"/>
    <cellStyle name="Accent5 7" xfId="6577"/>
    <cellStyle name="Accent5 8" xfId="6578"/>
    <cellStyle name="Accent5 9" xfId="6579"/>
    <cellStyle name="Accent5_Лист1" xfId="6580"/>
    <cellStyle name="Accent6" xfId="6581"/>
    <cellStyle name="Accent6 - 20%" xfId="6582"/>
    <cellStyle name="Accent6 - 20% 2" xfId="6583"/>
    <cellStyle name="Accent6 - 20% 3" xfId="6584"/>
    <cellStyle name="Accent6 - 20% 4" xfId="6585"/>
    <cellStyle name="Accent6 - 20% 5" xfId="6586"/>
    <cellStyle name="Accent6 - 40%" xfId="6587"/>
    <cellStyle name="Accent6 - 40% 2" xfId="6588"/>
    <cellStyle name="Accent6 - 40% 2 2" xfId="6589"/>
    <cellStyle name="Accent6 - 40% 3" xfId="6590"/>
    <cellStyle name="Accent6 - 40% 4" xfId="6591"/>
    <cellStyle name="Accent6 - 40% 5" xfId="6592"/>
    <cellStyle name="Accent6 - 60%" xfId="6593"/>
    <cellStyle name="Accent6 - 60% 2" xfId="6594"/>
    <cellStyle name="Accent6 - 60% 2 2" xfId="6595"/>
    <cellStyle name="Accent6 - 60% 3" xfId="6596"/>
    <cellStyle name="Accent6 - 60% 4" xfId="6597"/>
    <cellStyle name="Accent6 - 60% 5" xfId="6598"/>
    <cellStyle name="Accent6 10" xfId="6599"/>
    <cellStyle name="Accent6 11" xfId="6600"/>
    <cellStyle name="Accent6 12" xfId="6601"/>
    <cellStyle name="Accent6 13" xfId="6602"/>
    <cellStyle name="Accent6 14" xfId="6603"/>
    <cellStyle name="Accent6 15" xfId="6604"/>
    <cellStyle name="Accent6 16" xfId="6605"/>
    <cellStyle name="Accent6 17" xfId="6606"/>
    <cellStyle name="Accent6 18" xfId="6607"/>
    <cellStyle name="Accent6 19" xfId="6608"/>
    <cellStyle name="Accent6 2" xfId="6609"/>
    <cellStyle name="Accent6 20" xfId="6610"/>
    <cellStyle name="Accent6 21" xfId="6611"/>
    <cellStyle name="Accent6 22" xfId="6612"/>
    <cellStyle name="Accent6 23" xfId="6613"/>
    <cellStyle name="Accent6 24" xfId="6614"/>
    <cellStyle name="Accent6 25" xfId="6615"/>
    <cellStyle name="Accent6 26" xfId="6616"/>
    <cellStyle name="Accent6 27" xfId="6617"/>
    <cellStyle name="Accent6 28" xfId="6618"/>
    <cellStyle name="Accent6 29" xfId="6619"/>
    <cellStyle name="Accent6 3" xfId="6620"/>
    <cellStyle name="Accent6 30" xfId="6621"/>
    <cellStyle name="Accent6 31" xfId="6622"/>
    <cellStyle name="Accent6 32" xfId="6623"/>
    <cellStyle name="Accent6 33" xfId="6624"/>
    <cellStyle name="Accent6 34" xfId="6625"/>
    <cellStyle name="Accent6 35" xfId="6626"/>
    <cellStyle name="Accent6 36" xfId="6627"/>
    <cellStyle name="Accent6 37" xfId="6628"/>
    <cellStyle name="Accent6 38" xfId="6629"/>
    <cellStyle name="Accent6 39" xfId="6630"/>
    <cellStyle name="Accent6 4" xfId="6631"/>
    <cellStyle name="Accent6 40" xfId="6632"/>
    <cellStyle name="Accent6 41" xfId="6633"/>
    <cellStyle name="Accent6 42" xfId="6634"/>
    <cellStyle name="Accent6 43" xfId="6635"/>
    <cellStyle name="Accent6 44" xfId="6636"/>
    <cellStyle name="Accent6 45" xfId="6637"/>
    <cellStyle name="Accent6 46" xfId="6638"/>
    <cellStyle name="Accent6 47" xfId="6639"/>
    <cellStyle name="Accent6 48" xfId="6640"/>
    <cellStyle name="Accent6 49" xfId="6641"/>
    <cellStyle name="Accent6 5" xfId="6642"/>
    <cellStyle name="Accent6 50" xfId="6643"/>
    <cellStyle name="Accent6 6" xfId="6644"/>
    <cellStyle name="Accent6 7" xfId="6645"/>
    <cellStyle name="Accent6 8" xfId="6646"/>
    <cellStyle name="Accent6 9" xfId="6647"/>
    <cellStyle name="Accent6_Лист1" xfId="6648"/>
    <cellStyle name="Account" xfId="6649"/>
    <cellStyle name="Account Amount" xfId="6650"/>
    <cellStyle name="Ăčďĺđńńűëęŕ" xfId="6651"/>
    <cellStyle name="Aeia?nnueea" xfId="145"/>
    <cellStyle name="Aeia?nnueea 2" xfId="6652"/>
    <cellStyle name="Aeia?nnueea 2 2" xfId="6653"/>
    <cellStyle name="Aeia?nnueea 3" xfId="6654"/>
    <cellStyle name="Aeia?nnueea 4" xfId="6655"/>
    <cellStyle name="Aeia?nnueea 5" xfId="6656"/>
    <cellStyle name="Aeia?nnueea 6" xfId="6657"/>
    <cellStyle name="AFE" xfId="6658"/>
    <cellStyle name="Áĺççŕůčňíűé" xfId="6659"/>
    <cellStyle name="Äĺíĺćíűé [0]_(ňŕá 3č)" xfId="6660"/>
    <cellStyle name="Äĺíĺćíűé_(ňŕá 3č)" xfId="6661"/>
    <cellStyle name="Array" xfId="6662"/>
    <cellStyle name="AutoFormat Options" xfId="6663"/>
    <cellStyle name="Availability" xfId="6664"/>
    <cellStyle name="AXAPTA_FieldName" xfId="6665"/>
    <cellStyle name="Bad" xfId="6666"/>
    <cellStyle name="Bad 2" xfId="6667"/>
    <cellStyle name="Bad 3" xfId="6668"/>
    <cellStyle name="Bad 4" xfId="6669"/>
    <cellStyle name="Bad 5" xfId="6670"/>
    <cellStyle name="Bad 6" xfId="6671"/>
    <cellStyle name="Black heading &amp; bold" xfId="6672"/>
    <cellStyle name="Calc Currency (0)" xfId="146"/>
    <cellStyle name="Calc Currency (0) 2" xfId="6673"/>
    <cellStyle name="Calc Currency (0) 2 2" xfId="6674"/>
    <cellStyle name="Calc Currency (0) 2 2 2" xfId="6675"/>
    <cellStyle name="Calc Currency (0) 2 3" xfId="6676"/>
    <cellStyle name="Calc Currency (0) 3" xfId="6677"/>
    <cellStyle name="Calc Currency (0) 3 2" xfId="6678"/>
    <cellStyle name="Calc Currency (0) 4" xfId="6679"/>
    <cellStyle name="Calc Currency (0) 5" xfId="6680"/>
    <cellStyle name="calculated values" xfId="6681"/>
    <cellStyle name="Calculation" xfId="6682"/>
    <cellStyle name="Calculation 10" xfId="6683"/>
    <cellStyle name="Calculation 10 2" xfId="6684"/>
    <cellStyle name="Calculation 10 2 2" xfId="6685"/>
    <cellStyle name="Calculation 10 2 3" xfId="6686"/>
    <cellStyle name="Calculation 10 3" xfId="6687"/>
    <cellStyle name="Calculation 10 3 2" xfId="6688"/>
    <cellStyle name="Calculation 10 3 3" xfId="6689"/>
    <cellStyle name="Calculation 10 4" xfId="6690"/>
    <cellStyle name="Calculation 10 4 2" xfId="6691"/>
    <cellStyle name="Calculation 10 4 3" xfId="6692"/>
    <cellStyle name="Calculation 10 5" xfId="6693"/>
    <cellStyle name="Calculation 10 6" xfId="6694"/>
    <cellStyle name="Calculation 10 7" xfId="6695"/>
    <cellStyle name="Calculation 11" xfId="6696"/>
    <cellStyle name="Calculation 11 2" xfId="6697"/>
    <cellStyle name="Calculation 11 2 2" xfId="6698"/>
    <cellStyle name="Calculation 11 2 3" xfId="6699"/>
    <cellStyle name="Calculation 11 3" xfId="6700"/>
    <cellStyle name="Calculation 11 3 2" xfId="6701"/>
    <cellStyle name="Calculation 11 3 3" xfId="6702"/>
    <cellStyle name="Calculation 11 4" xfId="6703"/>
    <cellStyle name="Calculation 11 4 2" xfId="6704"/>
    <cellStyle name="Calculation 11 4 3" xfId="6705"/>
    <cellStyle name="Calculation 11 5" xfId="6706"/>
    <cellStyle name="Calculation 11 6" xfId="6707"/>
    <cellStyle name="Calculation 11 7" xfId="6708"/>
    <cellStyle name="Calculation 12" xfId="6709"/>
    <cellStyle name="Calculation 12 2" xfId="6710"/>
    <cellStyle name="Calculation 12 2 2" xfId="6711"/>
    <cellStyle name="Calculation 12 2 3" xfId="6712"/>
    <cellStyle name="Calculation 12 3" xfId="6713"/>
    <cellStyle name="Calculation 12 3 2" xfId="6714"/>
    <cellStyle name="Calculation 12 3 3" xfId="6715"/>
    <cellStyle name="Calculation 12 4" xfId="6716"/>
    <cellStyle name="Calculation 12 4 2" xfId="6717"/>
    <cellStyle name="Calculation 12 4 3" xfId="6718"/>
    <cellStyle name="Calculation 12 5" xfId="6719"/>
    <cellStyle name="Calculation 12 6" xfId="6720"/>
    <cellStyle name="Calculation 12 7" xfId="6721"/>
    <cellStyle name="Calculation 13" xfId="6722"/>
    <cellStyle name="Calculation 13 2" xfId="6723"/>
    <cellStyle name="Calculation 13 2 2" xfId="6724"/>
    <cellStyle name="Calculation 13 2 3" xfId="6725"/>
    <cellStyle name="Calculation 13 3" xfId="6726"/>
    <cellStyle name="Calculation 13 3 2" xfId="6727"/>
    <cellStyle name="Calculation 13 3 3" xfId="6728"/>
    <cellStyle name="Calculation 13 4" xfId="6729"/>
    <cellStyle name="Calculation 13 4 2" xfId="6730"/>
    <cellStyle name="Calculation 13 4 3" xfId="6731"/>
    <cellStyle name="Calculation 13 5" xfId="6732"/>
    <cellStyle name="Calculation 13 6" xfId="6733"/>
    <cellStyle name="Calculation 13 7" xfId="6734"/>
    <cellStyle name="Calculation 14" xfId="6735"/>
    <cellStyle name="Calculation 14 2" xfId="6736"/>
    <cellStyle name="Calculation 14 2 2" xfId="6737"/>
    <cellStyle name="Calculation 14 2 3" xfId="6738"/>
    <cellStyle name="Calculation 14 3" xfId="6739"/>
    <cellStyle name="Calculation 14 3 2" xfId="6740"/>
    <cellStyle name="Calculation 14 3 3" xfId="6741"/>
    <cellStyle name="Calculation 14 4" xfId="6742"/>
    <cellStyle name="Calculation 14 4 2" xfId="6743"/>
    <cellStyle name="Calculation 14 4 3" xfId="6744"/>
    <cellStyle name="Calculation 14 5" xfId="6745"/>
    <cellStyle name="Calculation 14 6" xfId="6746"/>
    <cellStyle name="Calculation 14 7" xfId="6747"/>
    <cellStyle name="Calculation 15" xfId="6748"/>
    <cellStyle name="Calculation 15 2" xfId="6749"/>
    <cellStyle name="Calculation 15 2 2" xfId="6750"/>
    <cellStyle name="Calculation 15 2 3" xfId="6751"/>
    <cellStyle name="Calculation 15 2 4" xfId="6752"/>
    <cellStyle name="Calculation 15 3" xfId="6753"/>
    <cellStyle name="Calculation 15 3 2" xfId="6754"/>
    <cellStyle name="Calculation 15 3 3" xfId="6755"/>
    <cellStyle name="Calculation 15 4" xfId="6756"/>
    <cellStyle name="Calculation 15 5" xfId="6757"/>
    <cellStyle name="Calculation 15 6" xfId="6758"/>
    <cellStyle name="Calculation 16" xfId="6759"/>
    <cellStyle name="Calculation 16 2" xfId="6760"/>
    <cellStyle name="Calculation 16 3" xfId="6761"/>
    <cellStyle name="Calculation 16 4" xfId="6762"/>
    <cellStyle name="Calculation 17" xfId="6763"/>
    <cellStyle name="Calculation 17 2" xfId="6764"/>
    <cellStyle name="Calculation 17 3" xfId="6765"/>
    <cellStyle name="Calculation 18" xfId="6766"/>
    <cellStyle name="Calculation 19" xfId="6767"/>
    <cellStyle name="Calculation 2" xfId="6768"/>
    <cellStyle name="Calculation 2 2" xfId="6769"/>
    <cellStyle name="Calculation 2 2 2" xfId="6770"/>
    <cellStyle name="Calculation 2 2 3" xfId="6771"/>
    <cellStyle name="Calculation 2 3" xfId="6772"/>
    <cellStyle name="Calculation 2 3 2" xfId="6773"/>
    <cellStyle name="Calculation 2 3 3" xfId="6774"/>
    <cellStyle name="Calculation 2 4" xfId="6775"/>
    <cellStyle name="Calculation 2 4 2" xfId="6776"/>
    <cellStyle name="Calculation 2 4 3" xfId="6777"/>
    <cellStyle name="Calculation 2 5" xfId="6778"/>
    <cellStyle name="Calculation 2 6" xfId="6779"/>
    <cellStyle name="Calculation 2 7" xfId="6780"/>
    <cellStyle name="Calculation 20" xfId="6781"/>
    <cellStyle name="Calculation 21" xfId="6782"/>
    <cellStyle name="Calculation 22" xfId="6783"/>
    <cellStyle name="Calculation 3" xfId="6784"/>
    <cellStyle name="Calculation 3 2" xfId="6785"/>
    <cellStyle name="Calculation 3 2 2" xfId="6786"/>
    <cellStyle name="Calculation 3 2 3" xfId="6787"/>
    <cellStyle name="Calculation 3 3" xfId="6788"/>
    <cellStyle name="Calculation 3 3 2" xfId="6789"/>
    <cellStyle name="Calculation 3 3 3" xfId="6790"/>
    <cellStyle name="Calculation 3 4" xfId="6791"/>
    <cellStyle name="Calculation 3 4 2" xfId="6792"/>
    <cellStyle name="Calculation 3 4 3" xfId="6793"/>
    <cellStyle name="Calculation 3 5" xfId="6794"/>
    <cellStyle name="Calculation 3 6" xfId="6795"/>
    <cellStyle name="Calculation 3 7" xfId="6796"/>
    <cellStyle name="Calculation 4" xfId="6797"/>
    <cellStyle name="Calculation 4 2" xfId="6798"/>
    <cellStyle name="Calculation 4 2 2" xfId="6799"/>
    <cellStyle name="Calculation 4 2 3" xfId="6800"/>
    <cellStyle name="Calculation 4 3" xfId="6801"/>
    <cellStyle name="Calculation 4 3 2" xfId="6802"/>
    <cellStyle name="Calculation 4 3 3" xfId="6803"/>
    <cellStyle name="Calculation 4 4" xfId="6804"/>
    <cellStyle name="Calculation 4 4 2" xfId="6805"/>
    <cellStyle name="Calculation 4 4 3" xfId="6806"/>
    <cellStyle name="Calculation 4 5" xfId="6807"/>
    <cellStyle name="Calculation 4 6" xfId="6808"/>
    <cellStyle name="Calculation 4 7" xfId="6809"/>
    <cellStyle name="Calculation 5" xfId="6810"/>
    <cellStyle name="Calculation 5 2" xfId="6811"/>
    <cellStyle name="Calculation 5 2 2" xfId="6812"/>
    <cellStyle name="Calculation 5 2 3" xfId="6813"/>
    <cellStyle name="Calculation 5 3" xfId="6814"/>
    <cellStyle name="Calculation 5 3 2" xfId="6815"/>
    <cellStyle name="Calculation 5 3 3" xfId="6816"/>
    <cellStyle name="Calculation 5 4" xfId="6817"/>
    <cellStyle name="Calculation 5 4 2" xfId="6818"/>
    <cellStyle name="Calculation 5 4 3" xfId="6819"/>
    <cellStyle name="Calculation 5 5" xfId="6820"/>
    <cellStyle name="Calculation 5 6" xfId="6821"/>
    <cellStyle name="Calculation 5 7" xfId="6822"/>
    <cellStyle name="Calculation 6" xfId="6823"/>
    <cellStyle name="Calculation 6 2" xfId="6824"/>
    <cellStyle name="Calculation 6 2 2" xfId="6825"/>
    <cellStyle name="Calculation 6 2 3" xfId="6826"/>
    <cellStyle name="Calculation 6 3" xfId="6827"/>
    <cellStyle name="Calculation 6 3 2" xfId="6828"/>
    <cellStyle name="Calculation 6 3 3" xfId="6829"/>
    <cellStyle name="Calculation 6 4" xfId="6830"/>
    <cellStyle name="Calculation 6 4 2" xfId="6831"/>
    <cellStyle name="Calculation 6 4 3" xfId="6832"/>
    <cellStyle name="Calculation 6 5" xfId="6833"/>
    <cellStyle name="Calculation 6 6" xfId="6834"/>
    <cellStyle name="Calculation 6 7" xfId="6835"/>
    <cellStyle name="Calculation 7" xfId="6836"/>
    <cellStyle name="Calculation 7 2" xfId="6837"/>
    <cellStyle name="Calculation 7 2 2" xfId="6838"/>
    <cellStyle name="Calculation 7 2 3" xfId="6839"/>
    <cellStyle name="Calculation 7 3" xfId="6840"/>
    <cellStyle name="Calculation 7 3 2" xfId="6841"/>
    <cellStyle name="Calculation 7 3 3" xfId="6842"/>
    <cellStyle name="Calculation 7 4" xfId="6843"/>
    <cellStyle name="Calculation 7 4 2" xfId="6844"/>
    <cellStyle name="Calculation 7 4 3" xfId="6845"/>
    <cellStyle name="Calculation 7 5" xfId="6846"/>
    <cellStyle name="Calculation 7 6" xfId="6847"/>
    <cellStyle name="Calculation 7 7" xfId="6848"/>
    <cellStyle name="Calculation 8" xfId="6849"/>
    <cellStyle name="Calculation 8 2" xfId="6850"/>
    <cellStyle name="Calculation 8 2 2" xfId="6851"/>
    <cellStyle name="Calculation 8 2 3" xfId="6852"/>
    <cellStyle name="Calculation 8 3" xfId="6853"/>
    <cellStyle name="Calculation 8 3 2" xfId="6854"/>
    <cellStyle name="Calculation 8 3 3" xfId="6855"/>
    <cellStyle name="Calculation 8 4" xfId="6856"/>
    <cellStyle name="Calculation 8 4 2" xfId="6857"/>
    <cellStyle name="Calculation 8 4 3" xfId="6858"/>
    <cellStyle name="Calculation 8 5" xfId="6859"/>
    <cellStyle name="Calculation 8 6" xfId="6860"/>
    <cellStyle name="Calculation 8 7" xfId="6861"/>
    <cellStyle name="Calculation 9" xfId="6862"/>
    <cellStyle name="Calculation 9 2" xfId="6863"/>
    <cellStyle name="Calculation 9 2 2" xfId="6864"/>
    <cellStyle name="Calculation 9 2 3" xfId="6865"/>
    <cellStyle name="Calculation 9 3" xfId="6866"/>
    <cellStyle name="Calculation 9 3 2" xfId="6867"/>
    <cellStyle name="Calculation 9 3 3" xfId="6868"/>
    <cellStyle name="Calculation 9 4" xfId="6869"/>
    <cellStyle name="Calculation 9 4 2" xfId="6870"/>
    <cellStyle name="Calculation 9 4 3" xfId="6871"/>
    <cellStyle name="Calculation 9 5" xfId="6872"/>
    <cellStyle name="Calculation 9 6" xfId="6873"/>
    <cellStyle name="Calculation 9 7" xfId="6874"/>
    <cellStyle name="Cells 2" xfId="19495"/>
    <cellStyle name="Check" xfId="6875"/>
    <cellStyle name="Check Cell" xfId="6876"/>
    <cellStyle name="Check Cell 2" xfId="6877"/>
    <cellStyle name="Check Cell 3" xfId="6878"/>
    <cellStyle name="Check Cell 4" xfId="6879"/>
    <cellStyle name="Check Cell 5" xfId="6880"/>
    <cellStyle name="Check Cell 6" xfId="6881"/>
    <cellStyle name="Code" xfId="6882"/>
    <cellStyle name="Code Section" xfId="6883"/>
    <cellStyle name="Code_Depreciation recalc_the last of the last_with_Reversal" xfId="6884"/>
    <cellStyle name="ColLevel_1" xfId="19271"/>
    <cellStyle name="Comma" xfId="6885"/>
    <cellStyle name="Comma [0]" xfId="6886"/>
    <cellStyle name="Comma 2" xfId="6887"/>
    <cellStyle name="Comma 2 2" xfId="6888"/>
    <cellStyle name="Comma 2 3" xfId="6889"/>
    <cellStyle name="Comma 2 4" xfId="6890"/>
    <cellStyle name="Comma 2 5" xfId="6891"/>
    <cellStyle name="Comma 3" xfId="6892"/>
    <cellStyle name="Comma 4" xfId="6893"/>
    <cellStyle name="Comma_(1)" xfId="147"/>
    <cellStyle name="Comma0" xfId="6894"/>
    <cellStyle name="Comma0 2" xfId="6895"/>
    <cellStyle name="Comma0 3" xfId="6896"/>
    <cellStyle name="Comma0 4" xfId="6897"/>
    <cellStyle name="Çŕůčňíűé" xfId="6898"/>
    <cellStyle name="Currency" xfId="6899"/>
    <cellStyle name="Currency [0]" xfId="148"/>
    <cellStyle name="Currency [0] 2" xfId="6900"/>
    <cellStyle name="Currency [0] 2 2" xfId="6901"/>
    <cellStyle name="Currency [0] 2 2 2" xfId="6902"/>
    <cellStyle name="Currency [0] 2 3" xfId="6903"/>
    <cellStyle name="Currency [0] 3" xfId="6904"/>
    <cellStyle name="Currency [0] 3 2" xfId="6905"/>
    <cellStyle name="Currency [0] 4" xfId="6906"/>
    <cellStyle name="Currency [0] 5" xfId="6907"/>
    <cellStyle name="Currency [0]_Mod1" xfId="6908"/>
    <cellStyle name="Currency EN" xfId="6909"/>
    <cellStyle name="Currency RU" xfId="6910"/>
    <cellStyle name="Currency RU calc" xfId="6911"/>
    <cellStyle name="Currency RU_CP-P (2)" xfId="6912"/>
    <cellStyle name="Currency_(1)" xfId="149"/>
    <cellStyle name="Currency0" xfId="6913"/>
    <cellStyle name="Currency0 2" xfId="6914"/>
    <cellStyle name="Currency0 3" xfId="6915"/>
    <cellStyle name="Currency0 4" xfId="6916"/>
    <cellStyle name="currency1" xfId="19496"/>
    <cellStyle name="Currency2" xfId="19497"/>
    <cellStyle name="currency3" xfId="19498"/>
    <cellStyle name="currency4" xfId="19499"/>
    <cellStyle name="Đ_x0010_" xfId="150"/>
    <cellStyle name="Đ_x0010_ 10" xfId="6917"/>
    <cellStyle name="Đ_x0010_ 2" xfId="6918"/>
    <cellStyle name="Đ_x0010_ 2 2" xfId="6919"/>
    <cellStyle name="Đ_x0010_ 2_Графики к СИП ВКС 2012 " xfId="6920"/>
    <cellStyle name="Đ_x0010_ 3" xfId="6921"/>
    <cellStyle name="Đ_x0010_ 3 2" xfId="6922"/>
    <cellStyle name="Đ_x0010_ 4" xfId="6923"/>
    <cellStyle name="Đ_x0010_ 4 2" xfId="6924"/>
    <cellStyle name="Đ_x0010_ 5" xfId="6925"/>
    <cellStyle name="Đ_x0010_ 5 2" xfId="6926"/>
    <cellStyle name="Đ_x0010_ 6" xfId="6927"/>
    <cellStyle name="Đ_x0010_ 6 2" xfId="6928"/>
    <cellStyle name="Đ_x0010_ 7" xfId="6929"/>
    <cellStyle name="Đ_x0010_ 7 2" xfId="6930"/>
    <cellStyle name="Đ_x0010_ 8" xfId="6931"/>
    <cellStyle name="Đ_x0010_ 8 2" xfId="6932"/>
    <cellStyle name="Đ_x0010_ 9" xfId="6933"/>
    <cellStyle name="Đ_x0010_ 9 2" xfId="6934"/>
    <cellStyle name="Đ?䥘Ȏ⤀጖ē??䆈Ȏ⬀ጘē?䦄Ȏ" xfId="6935"/>
    <cellStyle name="Đ_x0010_?䥘Ȏ_x0013_⤀጖ē??䆈Ȏ_x0013_⬀ጘē_x0010_?䦄Ȏ" xfId="151"/>
    <cellStyle name="Đ?䥘Ȏ⤀጖ē??䆈Ȏ⬀ጘē?䦄Ȏ 1" xfId="6936"/>
    <cellStyle name="Đ_x0010_?䥘Ȏ_x0013_⤀጖ē??䆈Ȏ_x0013_⬀ጘē_x0010_?䦄Ȏ 1" xfId="152"/>
    <cellStyle name="Đ_x0010_?䥘Ȏ_x0013_⤀጖ē??䆈Ȏ_x0013_⬀ጘē_x0010_?䦄Ȏ 1 10" xfId="6937"/>
    <cellStyle name="Đ_x0010_?䥘Ȏ_x0013_⤀጖ē??䆈Ȏ_x0013_⬀ጘē_x0010_?䦄Ȏ 1 2" xfId="6938"/>
    <cellStyle name="Đ_x0010_?䥘Ȏ_x0013_⤀጖ē??䆈Ȏ_x0013_⬀ጘē_x0010_?䦄Ȏ 1 2 2" xfId="6939"/>
    <cellStyle name="Đ_x0010_?䥘Ȏ_x0013_⤀጖ē??䆈Ȏ_x0013_⬀ጘē_x0010_?䦄Ȏ 1 2_Графики к СИП ВКС 2012 " xfId="6940"/>
    <cellStyle name="Đ_x0010_?䥘Ȏ_x0013_⤀጖ē??䆈Ȏ_x0013_⬀ጘē_x0010_?䦄Ȏ 1 3" xfId="6941"/>
    <cellStyle name="Đ_x0010_?䥘Ȏ_x0013_⤀጖ē??䆈Ȏ_x0013_⬀ጘē_x0010_?䦄Ȏ 1 3 2" xfId="6942"/>
    <cellStyle name="Đ_x0010_?䥘Ȏ_x0013_⤀጖ē??䆈Ȏ_x0013_⬀ጘē_x0010_?䦄Ȏ 1 4" xfId="6943"/>
    <cellStyle name="Đ_x0010_?䥘Ȏ_x0013_⤀጖ē??䆈Ȏ_x0013_⬀ጘē_x0010_?䦄Ȏ 1 4 2" xfId="6944"/>
    <cellStyle name="Đ_x0010_?䥘Ȏ_x0013_⤀጖ē??䆈Ȏ_x0013_⬀ጘē_x0010_?䦄Ȏ 1 5" xfId="6945"/>
    <cellStyle name="Đ_x0010_?䥘Ȏ_x0013_⤀጖ē??䆈Ȏ_x0013_⬀ጘē_x0010_?䦄Ȏ 1 5 2" xfId="6946"/>
    <cellStyle name="Đ_x0010_?䥘Ȏ_x0013_⤀጖ē??䆈Ȏ_x0013_⬀ጘē_x0010_?䦄Ȏ 1 6" xfId="6947"/>
    <cellStyle name="Đ_x0010_?䥘Ȏ_x0013_⤀጖ē??䆈Ȏ_x0013_⬀ጘē_x0010_?䦄Ȏ 1 6 2" xfId="6948"/>
    <cellStyle name="Đ_x0010_?䥘Ȏ_x0013_⤀጖ē??䆈Ȏ_x0013_⬀ጘē_x0010_?䦄Ȏ 1 7" xfId="6949"/>
    <cellStyle name="Đ_x0010_?䥘Ȏ_x0013_⤀጖ē??䆈Ȏ_x0013_⬀ጘē_x0010_?䦄Ȏ 1 7 2" xfId="6950"/>
    <cellStyle name="Đ_x0010_?䥘Ȏ_x0013_⤀጖ē??䆈Ȏ_x0013_⬀ጘē_x0010_?䦄Ȏ 1 8" xfId="6951"/>
    <cellStyle name="Đ_x0010_?䥘Ȏ_x0013_⤀጖ē??䆈Ȏ_x0013_⬀ጘē_x0010_?䦄Ȏ 1 8 2" xfId="6952"/>
    <cellStyle name="Đ_x0010_?䥘Ȏ_x0013_⤀጖ē??䆈Ȏ_x0013_⬀ጘē_x0010_?䦄Ȏ 1 9" xfId="6953"/>
    <cellStyle name="Đ_x0010_?䥘Ȏ_x0013_⤀጖ē??䆈Ȏ_x0013_⬀ጘē_x0010_?䦄Ȏ 1 9 2" xfId="6954"/>
    <cellStyle name="Đ_x0010_?䥘Ȏ_x0013_⤀጖ē??䆈Ȏ_x0013_⬀ጘē_x0010_?䦄Ȏ 10" xfId="6955"/>
    <cellStyle name="Đ?䥘Ȏ⤀጖ē??䆈Ȏ⬀ጘē?䦄Ȏ 2" xfId="6956"/>
    <cellStyle name="Đ_x0010_?䥘Ȏ_x0013_⤀጖ē??䆈Ȏ_x0013_⬀ጘē_x0010_?䦄Ȏ 2" xfId="6957"/>
    <cellStyle name="Đ_x0010_?䥘Ȏ_x0013_⤀጖ē??䆈Ȏ_x0013_⬀ጘē_x0010_?䦄Ȏ 2 2" xfId="6958"/>
    <cellStyle name="Đ_x0010_?䥘Ȏ_x0013_⤀጖ē??䆈Ȏ_x0013_⬀ጘē_x0010_?䦄Ȏ 2_Графики к СИП ВКС 2012 " xfId="6959"/>
    <cellStyle name="Đ?䥘Ȏ⤀጖ē??䆈Ȏ⬀ጘē?䦄Ȏ 3" xfId="6960"/>
    <cellStyle name="Đ_x0010_?䥘Ȏ_x0013_⤀጖ē??䆈Ȏ_x0013_⬀ጘē_x0010_?䦄Ȏ 3" xfId="6961"/>
    <cellStyle name="Đ_x0010_?䥘Ȏ_x0013_⤀጖ē??䆈Ȏ_x0013_⬀ጘē_x0010_?䦄Ȏ 3 2" xfId="6962"/>
    <cellStyle name="Đ_x0010_?䥘Ȏ_x0013_⤀጖ē??䆈Ȏ_x0013_⬀ጘē_x0010_?䦄Ȏ 4" xfId="6963"/>
    <cellStyle name="Đ_x0010_?䥘Ȏ_x0013_⤀጖ē??䆈Ȏ_x0013_⬀ጘē_x0010_?䦄Ȏ 4 2" xfId="6964"/>
    <cellStyle name="Đ_x0010_?䥘Ȏ_x0013_⤀጖ē??䆈Ȏ_x0013_⬀ጘē_x0010_?䦄Ȏ 5" xfId="6965"/>
    <cellStyle name="Đ_x0010_?䥘Ȏ_x0013_⤀጖ē??䆈Ȏ_x0013_⬀ጘē_x0010_?䦄Ȏ 5 2" xfId="6966"/>
    <cellStyle name="Đ_x0010_?䥘Ȏ_x0013_⤀጖ē??䆈Ȏ_x0013_⬀ጘē_x0010_?䦄Ȏ 6" xfId="6967"/>
    <cellStyle name="Đ_x0010_?䥘Ȏ_x0013_⤀጖ē??䆈Ȏ_x0013_⬀ጘē_x0010_?䦄Ȏ 6 2" xfId="6968"/>
    <cellStyle name="Đ_x0010_?䥘Ȏ_x0013_⤀጖ē??䆈Ȏ_x0013_⬀ጘē_x0010_?䦄Ȏ 7" xfId="6969"/>
    <cellStyle name="Đ_x0010_?䥘Ȏ_x0013_⤀጖ē??䆈Ȏ_x0013_⬀ጘē_x0010_?䦄Ȏ 7 2" xfId="6970"/>
    <cellStyle name="Đ_x0010_?䥘Ȏ_x0013_⤀጖ē??䆈Ȏ_x0013_⬀ጘē_x0010_?䦄Ȏ 8" xfId="6971"/>
    <cellStyle name="Đ_x0010_?䥘Ȏ_x0013_⤀጖ē??䆈Ȏ_x0013_⬀ጘē_x0010_?䦄Ȏ 8 2" xfId="6972"/>
    <cellStyle name="Đ_x0010_?䥘Ȏ_x0013_⤀጖ē??䆈Ȏ_x0013_⬀ጘē_x0010_?䦄Ȏ 9" xfId="6973"/>
    <cellStyle name="Đ_x0010_?䥘Ȏ_x0013_⤀጖ē??䆈Ȏ_x0013_⬀ጘē_x0010_?䦄Ȏ 9 2" xfId="6974"/>
    <cellStyle name="Đ_x0010_?䥘Ȏ_x0013_⤀጖ē??䆈Ȏ_x0013_⬀ጘē_x0010_?䦄Ȏ_2008 Кашиной" xfId="6975"/>
    <cellStyle name="Đ?䥘Ȏ⤀጖ē??䆈Ȏ⬀ጘē?䦄Ȏ_Альбом форм ЕБП11 (ДЗО)" xfId="6976"/>
    <cellStyle name="Đ_x0010_?䥘Ȏ_x0013_⤀጖ē??䆈Ȏ_x0013_⬀ጘē_x0010_?䦄Ȏ_Альбом форм ЕБП11 (ДЗО)" xfId="6977"/>
    <cellStyle name="Đ_x0010__2008 Кашиной" xfId="6978"/>
    <cellStyle name="Date" xfId="6979"/>
    <cellStyle name="Date 2" xfId="6980"/>
    <cellStyle name="Date 3" xfId="6981"/>
    <cellStyle name="Date 4" xfId="6982"/>
    <cellStyle name="Date 5" xfId="6983"/>
    <cellStyle name="Date EN" xfId="6984"/>
    <cellStyle name="Date RU" xfId="6985"/>
    <cellStyle name="Dateline" xfId="6986"/>
    <cellStyle name="Dates" xfId="6987"/>
    <cellStyle name="Deviant" xfId="6988"/>
    <cellStyle name="Dezimal [0]_Bilanz" xfId="6989"/>
    <cellStyle name="Dezimal_Bilanz" xfId="6990"/>
    <cellStyle name="E&amp;Y House" xfId="6991"/>
    <cellStyle name="ein" xfId="6992"/>
    <cellStyle name="E-mail" xfId="6993"/>
    <cellStyle name="Emphasis 1" xfId="6994"/>
    <cellStyle name="Emphasis 1 2" xfId="6995"/>
    <cellStyle name="Emphasis 1 2 2" xfId="6996"/>
    <cellStyle name="Emphasis 1 3" xfId="6997"/>
    <cellStyle name="Emphasis 1 4" xfId="6998"/>
    <cellStyle name="Emphasis 1 5" xfId="6999"/>
    <cellStyle name="Emphasis 2" xfId="7000"/>
    <cellStyle name="Emphasis 2 2" xfId="7001"/>
    <cellStyle name="Emphasis 2 2 2" xfId="7002"/>
    <cellStyle name="Emphasis 2 3" xfId="7003"/>
    <cellStyle name="Emphasis 2 4" xfId="7004"/>
    <cellStyle name="Emphasis 2 5" xfId="7005"/>
    <cellStyle name="Emphasis 3" xfId="7006"/>
    <cellStyle name="Emphasis 3 2" xfId="7007"/>
    <cellStyle name="Emphasis 3 3" xfId="7008"/>
    <cellStyle name="Emphasis 3 4" xfId="7009"/>
    <cellStyle name="Emphasis 3 5" xfId="7010"/>
    <cellStyle name="Euro" xfId="153"/>
    <cellStyle name="Euro 10" xfId="7011"/>
    <cellStyle name="Euro 10 2" xfId="7012"/>
    <cellStyle name="Euro 11" xfId="7013"/>
    <cellStyle name="Euro 12" xfId="7014"/>
    <cellStyle name="Euro 2" xfId="7015"/>
    <cellStyle name="Euro 2 2" xfId="7016"/>
    <cellStyle name="Euro 2 2 2" xfId="7017"/>
    <cellStyle name="Euro 2 2 2 2" xfId="7018"/>
    <cellStyle name="Euro 2 2 3" xfId="7019"/>
    <cellStyle name="Euro 2 2 4" xfId="7020"/>
    <cellStyle name="Euro 2 2 5" xfId="7021"/>
    <cellStyle name="Euro 2 3" xfId="7022"/>
    <cellStyle name="Euro 2 3 2" xfId="7023"/>
    <cellStyle name="Euro 2 4" xfId="7024"/>
    <cellStyle name="Euro 2 5" xfId="7025"/>
    <cellStyle name="Euro 3" xfId="7026"/>
    <cellStyle name="Euro 3 2" xfId="7027"/>
    <cellStyle name="Euro 3 3" xfId="7028"/>
    <cellStyle name="Euro 3 4" xfId="7029"/>
    <cellStyle name="Euro 4" xfId="7030"/>
    <cellStyle name="Euro 4 2" xfId="7031"/>
    <cellStyle name="Euro 5" xfId="7032"/>
    <cellStyle name="Euro 5 2" xfId="7033"/>
    <cellStyle name="Euro 6" xfId="7034"/>
    <cellStyle name="Euro 6 2" xfId="7035"/>
    <cellStyle name="Euro 7" xfId="7036"/>
    <cellStyle name="Euro 7 2" xfId="7037"/>
    <cellStyle name="Euro 8" xfId="7038"/>
    <cellStyle name="Euro 8 2" xfId="7039"/>
    <cellStyle name="Euro 9" xfId="7040"/>
    <cellStyle name="Euro 9 2" xfId="7041"/>
    <cellStyle name="Euro_Альбом форм ЕБП11 (ВоКС) вар 18.01.11" xfId="7042"/>
    <cellStyle name="Excel Built-in Normal" xfId="7043"/>
    <cellStyle name="Excel Built-in Normal 1" xfId="7044"/>
    <cellStyle name="Excel Built-in Normal 2" xfId="7045"/>
    <cellStyle name="Excel Built-in Normal 2 2" xfId="7046"/>
    <cellStyle name="Excel Built-in Normal 2 3" xfId="7047"/>
    <cellStyle name="Excel Built-in Normal 3" xfId="7048"/>
    <cellStyle name="Excel Built-in Normal 4" xfId="7049"/>
    <cellStyle name="Excel Built-in Normal 5" xfId="7050"/>
    <cellStyle name="Excel Built-in Обычный_Лист1" xfId="7051"/>
    <cellStyle name="Explanatory Text" xfId="7052"/>
    <cellStyle name="Explanatory Text 2" xfId="7053"/>
    <cellStyle name="F2" xfId="154"/>
    <cellStyle name="F2 2" xfId="7054"/>
    <cellStyle name="F2 2 2" xfId="7055"/>
    <cellStyle name="F2 2 2 2" xfId="7056"/>
    <cellStyle name="F2 2 3" xfId="7057"/>
    <cellStyle name="F2 2 4" xfId="7058"/>
    <cellStyle name="F2 2 5" xfId="7059"/>
    <cellStyle name="F2 3" xfId="7060"/>
    <cellStyle name="F2 3 2" xfId="7061"/>
    <cellStyle name="F2 4" xfId="7062"/>
    <cellStyle name="F2 4 2" xfId="7063"/>
    <cellStyle name="F2 5" xfId="7064"/>
    <cellStyle name="F2 6" xfId="7065"/>
    <cellStyle name="F2 7" xfId="19272"/>
    <cellStyle name="F3" xfId="155"/>
    <cellStyle name="F3 2" xfId="7066"/>
    <cellStyle name="F3 2 2" xfId="7067"/>
    <cellStyle name="F3 2 2 2" xfId="7068"/>
    <cellStyle name="F3 2 3" xfId="7069"/>
    <cellStyle name="F3 2 4" xfId="7070"/>
    <cellStyle name="F3 2 5" xfId="7071"/>
    <cellStyle name="F3 3" xfId="7072"/>
    <cellStyle name="F3 3 2" xfId="7073"/>
    <cellStyle name="F3 4" xfId="7074"/>
    <cellStyle name="F3 4 2" xfId="7075"/>
    <cellStyle name="F3 5" xfId="7076"/>
    <cellStyle name="F3 6" xfId="7077"/>
    <cellStyle name="F3 7" xfId="19273"/>
    <cellStyle name="F4" xfId="156"/>
    <cellStyle name="F4 2" xfId="7078"/>
    <cellStyle name="F4 2 2" xfId="7079"/>
    <cellStyle name="F4 2 2 2" xfId="7080"/>
    <cellStyle name="F4 2 3" xfId="7081"/>
    <cellStyle name="F4 2 4" xfId="7082"/>
    <cellStyle name="F4 2 5" xfId="7083"/>
    <cellStyle name="F4 3" xfId="7084"/>
    <cellStyle name="F4 3 2" xfId="7085"/>
    <cellStyle name="F4 4" xfId="7086"/>
    <cellStyle name="F4 4 2" xfId="7087"/>
    <cellStyle name="F4 5" xfId="7088"/>
    <cellStyle name="F4 6" xfId="7089"/>
    <cellStyle name="F4 7" xfId="19274"/>
    <cellStyle name="F5" xfId="157"/>
    <cellStyle name="F5 2" xfId="7090"/>
    <cellStyle name="F5 2 2" xfId="7091"/>
    <cellStyle name="F5 2 2 2" xfId="7092"/>
    <cellStyle name="F5 2 3" xfId="7093"/>
    <cellStyle name="F5 2 4" xfId="7094"/>
    <cellStyle name="F5 2 5" xfId="7095"/>
    <cellStyle name="F5 3" xfId="7096"/>
    <cellStyle name="F5 3 2" xfId="7097"/>
    <cellStyle name="F5 4" xfId="7098"/>
    <cellStyle name="F5 4 2" xfId="7099"/>
    <cellStyle name="F5 5" xfId="7100"/>
    <cellStyle name="F5 6" xfId="7101"/>
    <cellStyle name="F5 7" xfId="19275"/>
    <cellStyle name="F6" xfId="158"/>
    <cellStyle name="F6 2" xfId="7102"/>
    <cellStyle name="F6 2 2" xfId="7103"/>
    <cellStyle name="F6 2 2 2" xfId="7104"/>
    <cellStyle name="F6 2 3" xfId="7105"/>
    <cellStyle name="F6 2 4" xfId="7106"/>
    <cellStyle name="F6 2 5" xfId="7107"/>
    <cellStyle name="F6 3" xfId="7108"/>
    <cellStyle name="F6 3 2" xfId="7109"/>
    <cellStyle name="F6 4" xfId="7110"/>
    <cellStyle name="F6 4 2" xfId="7111"/>
    <cellStyle name="F6 5" xfId="7112"/>
    <cellStyle name="F6 6" xfId="7113"/>
    <cellStyle name="F6 7" xfId="19276"/>
    <cellStyle name="F7" xfId="159"/>
    <cellStyle name="F7 2" xfId="7114"/>
    <cellStyle name="F7 2 2" xfId="7115"/>
    <cellStyle name="F7 2 2 2" xfId="7116"/>
    <cellStyle name="F7 2 3" xfId="7117"/>
    <cellStyle name="F7 2 4" xfId="7118"/>
    <cellStyle name="F7 2 5" xfId="7119"/>
    <cellStyle name="F7 3" xfId="7120"/>
    <cellStyle name="F7 3 2" xfId="7121"/>
    <cellStyle name="F7 4" xfId="7122"/>
    <cellStyle name="F7 4 2" xfId="7123"/>
    <cellStyle name="F7 5" xfId="7124"/>
    <cellStyle name="F7 6" xfId="7125"/>
    <cellStyle name="F7 7" xfId="19277"/>
    <cellStyle name="F8" xfId="160"/>
    <cellStyle name="F8 2" xfId="7126"/>
    <cellStyle name="F8 2 2" xfId="7127"/>
    <cellStyle name="F8 2 2 2" xfId="7128"/>
    <cellStyle name="F8 2 3" xfId="7129"/>
    <cellStyle name="F8 2 4" xfId="7130"/>
    <cellStyle name="F8 2 5" xfId="7131"/>
    <cellStyle name="F8 3" xfId="7132"/>
    <cellStyle name="F8 3 2" xfId="7133"/>
    <cellStyle name="F8 4" xfId="7134"/>
    <cellStyle name="F8 4 2" xfId="7135"/>
    <cellStyle name="F8 5" xfId="7136"/>
    <cellStyle name="F8 6" xfId="7137"/>
    <cellStyle name="F8 7" xfId="19278"/>
    <cellStyle name="Factor" xfId="7138"/>
    <cellStyle name="fghdfhgvhgvhOR" xfId="7139"/>
    <cellStyle name="Fixed" xfId="7140"/>
    <cellStyle name="Fixed 2" xfId="7141"/>
    <cellStyle name="Fixed 3" xfId="7142"/>
    <cellStyle name="Fixed 4" xfId="7143"/>
    <cellStyle name="Followed Hyperlink" xfId="161"/>
    <cellStyle name="Followed Hyperlink 2" xfId="7144"/>
    <cellStyle name="Followed Hyperlink 2 2" xfId="7145"/>
    <cellStyle name="Followed Hyperlink 2 2 2" xfId="7146"/>
    <cellStyle name="Followed Hyperlink 2 3" xfId="7147"/>
    <cellStyle name="Followed Hyperlink 3" xfId="7148"/>
    <cellStyle name="Followed Hyperlink 3 2" xfId="7149"/>
    <cellStyle name="Followed Hyperlink 4" xfId="7150"/>
    <cellStyle name="Followed Hyperlink 5" xfId="7151"/>
    <cellStyle name="Followed Hyperlink 6" xfId="19500"/>
    <cellStyle name="From" xfId="7152"/>
    <cellStyle name="Good" xfId="7153"/>
    <cellStyle name="Good 2" xfId="7154"/>
    <cellStyle name="Good 3" xfId="7155"/>
    <cellStyle name="Good 4" xfId="7156"/>
    <cellStyle name="Good 5" xfId="7157"/>
    <cellStyle name="Good 6" xfId="7158"/>
    <cellStyle name="Green" xfId="7159"/>
    <cellStyle name="headcount" xfId="7160"/>
    <cellStyle name="headcount1" xfId="7161"/>
    <cellStyle name="Header 3" xfId="19501"/>
    <cellStyle name="Header1" xfId="162"/>
    <cellStyle name="Header1 2" xfId="7162"/>
    <cellStyle name="Header1 3" xfId="7163"/>
    <cellStyle name="Header1 4" xfId="7164"/>
    <cellStyle name="Header1 5" xfId="7165"/>
    <cellStyle name="Header1 6" xfId="7166"/>
    <cellStyle name="Header2" xfId="163"/>
    <cellStyle name="Header2 10" xfId="7167"/>
    <cellStyle name="Header2 10 2" xfId="7168"/>
    <cellStyle name="Header2 10 2 2" xfId="7169"/>
    <cellStyle name="Header2 10 3" xfId="7170"/>
    <cellStyle name="Header2 10 3 2" xfId="7171"/>
    <cellStyle name="Header2 10 3 3" xfId="7172"/>
    <cellStyle name="Header2 10 4" xfId="7173"/>
    <cellStyle name="Header2 10 4 2" xfId="7174"/>
    <cellStyle name="Header2 10 5" xfId="7175"/>
    <cellStyle name="Header2 10 6" xfId="7176"/>
    <cellStyle name="Header2 10 7" xfId="7177"/>
    <cellStyle name="Header2 11" xfId="7178"/>
    <cellStyle name="Header2 11 2" xfId="7179"/>
    <cellStyle name="Header2 11 2 2" xfId="7180"/>
    <cellStyle name="Header2 11 3" xfId="7181"/>
    <cellStyle name="Header2 11 3 2" xfId="7182"/>
    <cellStyle name="Header2 11 3 3" xfId="7183"/>
    <cellStyle name="Header2 11 4" xfId="7184"/>
    <cellStyle name="Header2 11 4 2" xfId="7185"/>
    <cellStyle name="Header2 11 5" xfId="7186"/>
    <cellStyle name="Header2 11 6" xfId="7187"/>
    <cellStyle name="Header2 11 7" xfId="7188"/>
    <cellStyle name="Header2 12" xfId="7189"/>
    <cellStyle name="Header2 12 2" xfId="7190"/>
    <cellStyle name="Header2 12 2 2" xfId="7191"/>
    <cellStyle name="Header2 12 3" xfId="7192"/>
    <cellStyle name="Header2 12 3 2" xfId="7193"/>
    <cellStyle name="Header2 12 3 3" xfId="7194"/>
    <cellStyle name="Header2 12 4" xfId="7195"/>
    <cellStyle name="Header2 12 4 2" xfId="7196"/>
    <cellStyle name="Header2 12 5" xfId="7197"/>
    <cellStyle name="Header2 12 6" xfId="7198"/>
    <cellStyle name="Header2 12 7" xfId="7199"/>
    <cellStyle name="Header2 13" xfId="7200"/>
    <cellStyle name="Header2 13 2" xfId="7201"/>
    <cellStyle name="Header2 13 2 2" xfId="7202"/>
    <cellStyle name="Header2 13 3" xfId="7203"/>
    <cellStyle name="Header2 13 3 2" xfId="7204"/>
    <cellStyle name="Header2 13 3 3" xfId="7205"/>
    <cellStyle name="Header2 13 4" xfId="7206"/>
    <cellStyle name="Header2 13 4 2" xfId="7207"/>
    <cellStyle name="Header2 13 5" xfId="7208"/>
    <cellStyle name="Header2 13 6" xfId="7209"/>
    <cellStyle name="Header2 13 7" xfId="7210"/>
    <cellStyle name="Header2 14" xfId="7211"/>
    <cellStyle name="Header2 14 2" xfId="7212"/>
    <cellStyle name="Header2 14 2 2" xfId="7213"/>
    <cellStyle name="Header2 14 2 3" xfId="7214"/>
    <cellStyle name="Header2 14 2 4" xfId="7215"/>
    <cellStyle name="Header2 14 3" xfId="7216"/>
    <cellStyle name="Header2 14 3 2" xfId="7217"/>
    <cellStyle name="Header2 14 4" xfId="7218"/>
    <cellStyle name="Header2 14 5" xfId="7219"/>
    <cellStyle name="Header2 14 6" xfId="7220"/>
    <cellStyle name="Header2 15" xfId="7221"/>
    <cellStyle name="Header2 15 2" xfId="7222"/>
    <cellStyle name="Header2 15 3" xfId="7223"/>
    <cellStyle name="Header2 15 4" xfId="7224"/>
    <cellStyle name="Header2 16" xfId="7225"/>
    <cellStyle name="Header2 16 2" xfId="7226"/>
    <cellStyle name="Header2 17" xfId="7227"/>
    <cellStyle name="Header2 18" xfId="7228"/>
    <cellStyle name="Header2 19" xfId="7229"/>
    <cellStyle name="Header2 2" xfId="7230"/>
    <cellStyle name="Header2 2 2" xfId="7231"/>
    <cellStyle name="Header2 2 2 2" xfId="7232"/>
    <cellStyle name="Header2 2 3" xfId="7233"/>
    <cellStyle name="Header2 2 3 2" xfId="7234"/>
    <cellStyle name="Header2 2 3 3" xfId="7235"/>
    <cellStyle name="Header2 2 4" xfId="7236"/>
    <cellStyle name="Header2 2 4 2" xfId="7237"/>
    <cellStyle name="Header2 2 5" xfId="7238"/>
    <cellStyle name="Header2 2 6" xfId="7239"/>
    <cellStyle name="Header2 2 7" xfId="7240"/>
    <cellStyle name="Header2 20" xfId="7241"/>
    <cellStyle name="Header2 3" xfId="7242"/>
    <cellStyle name="Header2 3 2" xfId="7243"/>
    <cellStyle name="Header2 3 2 2" xfId="7244"/>
    <cellStyle name="Header2 3 3" xfId="7245"/>
    <cellStyle name="Header2 3 3 2" xfId="7246"/>
    <cellStyle name="Header2 3 3 3" xfId="7247"/>
    <cellStyle name="Header2 3 4" xfId="7248"/>
    <cellStyle name="Header2 3 4 2" xfId="7249"/>
    <cellStyle name="Header2 3 5" xfId="7250"/>
    <cellStyle name="Header2 3 6" xfId="7251"/>
    <cellStyle name="Header2 3 7" xfId="7252"/>
    <cellStyle name="Header2 4" xfId="7253"/>
    <cellStyle name="Header2 4 2" xfId="7254"/>
    <cellStyle name="Header2 4 2 2" xfId="7255"/>
    <cellStyle name="Header2 4 3" xfId="7256"/>
    <cellStyle name="Header2 4 3 2" xfId="7257"/>
    <cellStyle name="Header2 4 3 3" xfId="7258"/>
    <cellStyle name="Header2 4 4" xfId="7259"/>
    <cellStyle name="Header2 4 4 2" xfId="7260"/>
    <cellStyle name="Header2 4 5" xfId="7261"/>
    <cellStyle name="Header2 4 6" xfId="7262"/>
    <cellStyle name="Header2 4 7" xfId="7263"/>
    <cellStyle name="Header2 5" xfId="7264"/>
    <cellStyle name="Header2 5 2" xfId="7265"/>
    <cellStyle name="Header2 5 2 2" xfId="7266"/>
    <cellStyle name="Header2 5 3" xfId="7267"/>
    <cellStyle name="Header2 5 3 2" xfId="7268"/>
    <cellStyle name="Header2 5 3 3" xfId="7269"/>
    <cellStyle name="Header2 5 4" xfId="7270"/>
    <cellStyle name="Header2 5 4 2" xfId="7271"/>
    <cellStyle name="Header2 5 5" xfId="7272"/>
    <cellStyle name="Header2 5 6" xfId="7273"/>
    <cellStyle name="Header2 5 7" xfId="7274"/>
    <cellStyle name="Header2 6" xfId="7275"/>
    <cellStyle name="Header2 6 2" xfId="7276"/>
    <cellStyle name="Header2 6 2 2" xfId="7277"/>
    <cellStyle name="Header2 6 3" xfId="7278"/>
    <cellStyle name="Header2 6 3 2" xfId="7279"/>
    <cellStyle name="Header2 6 3 3" xfId="7280"/>
    <cellStyle name="Header2 6 4" xfId="7281"/>
    <cellStyle name="Header2 6 4 2" xfId="7282"/>
    <cellStyle name="Header2 6 5" xfId="7283"/>
    <cellStyle name="Header2 6 6" xfId="7284"/>
    <cellStyle name="Header2 6 7" xfId="7285"/>
    <cellStyle name="Header2 7" xfId="7286"/>
    <cellStyle name="Header2 7 2" xfId="7287"/>
    <cellStyle name="Header2 7 2 2" xfId="7288"/>
    <cellStyle name="Header2 7 3" xfId="7289"/>
    <cellStyle name="Header2 7 3 2" xfId="7290"/>
    <cellStyle name="Header2 7 3 3" xfId="7291"/>
    <cellStyle name="Header2 7 4" xfId="7292"/>
    <cellStyle name="Header2 7 4 2" xfId="7293"/>
    <cellStyle name="Header2 7 5" xfId="7294"/>
    <cellStyle name="Header2 7 6" xfId="7295"/>
    <cellStyle name="Header2 7 7" xfId="7296"/>
    <cellStyle name="Header2 8" xfId="7297"/>
    <cellStyle name="Header2 8 2" xfId="7298"/>
    <cellStyle name="Header2 8 2 2" xfId="7299"/>
    <cellStyle name="Header2 8 3" xfId="7300"/>
    <cellStyle name="Header2 8 3 2" xfId="7301"/>
    <cellStyle name="Header2 8 3 3" xfId="7302"/>
    <cellStyle name="Header2 8 4" xfId="7303"/>
    <cellStyle name="Header2 8 4 2" xfId="7304"/>
    <cellStyle name="Header2 8 5" xfId="7305"/>
    <cellStyle name="Header2 8 6" xfId="7306"/>
    <cellStyle name="Header2 8 7" xfId="7307"/>
    <cellStyle name="Header2 9" xfId="7308"/>
    <cellStyle name="Header2 9 2" xfId="7309"/>
    <cellStyle name="Header2 9 2 2" xfId="7310"/>
    <cellStyle name="Header2 9 3" xfId="7311"/>
    <cellStyle name="Header2 9 3 2" xfId="7312"/>
    <cellStyle name="Header2 9 3 3" xfId="7313"/>
    <cellStyle name="Header2 9 4" xfId="7314"/>
    <cellStyle name="Header2 9 4 2" xfId="7315"/>
    <cellStyle name="Header2 9 5" xfId="7316"/>
    <cellStyle name="Header2 9 6" xfId="7317"/>
    <cellStyle name="Header2 9 7" xfId="7318"/>
    <cellStyle name="Heading" xfId="7319"/>
    <cellStyle name="Heading 1" xfId="164"/>
    <cellStyle name="Heading 1 1" xfId="19279"/>
    <cellStyle name="Heading 1 2" xfId="7320"/>
    <cellStyle name="Heading 1 2 2" xfId="7321"/>
    <cellStyle name="Heading 1 2 2 2" xfId="7322"/>
    <cellStyle name="Heading 1 2 3" xfId="7323"/>
    <cellStyle name="Heading 1 3" xfId="7324"/>
    <cellStyle name="Heading 1 3 2" xfId="7325"/>
    <cellStyle name="Heading 1 4" xfId="7326"/>
    <cellStyle name="Heading 1 5" xfId="7327"/>
    <cellStyle name="Heading 2" xfId="7328"/>
    <cellStyle name="Heading 2 2" xfId="7329"/>
    <cellStyle name="Heading 2 3" xfId="7330"/>
    <cellStyle name="Heading 2 4" xfId="7331"/>
    <cellStyle name="Heading 2 5" xfId="7332"/>
    <cellStyle name="Heading 2 6" xfId="7333"/>
    <cellStyle name="Heading 3" xfId="7334"/>
    <cellStyle name="Heading 3 2" xfId="7335"/>
    <cellStyle name="Heading 3 3" xfId="7336"/>
    <cellStyle name="Heading 3 4" xfId="7337"/>
    <cellStyle name="Heading 3 5" xfId="7338"/>
    <cellStyle name="Heading 3 6" xfId="7339"/>
    <cellStyle name="Heading 4" xfId="7340"/>
    <cellStyle name="Heading 4 2" xfId="7341"/>
    <cellStyle name="Heading 4 3" xfId="7342"/>
    <cellStyle name="Heading 4 4" xfId="7343"/>
    <cellStyle name="Heading 4 5" xfId="7344"/>
    <cellStyle name="Heading 4 6" xfId="7345"/>
    <cellStyle name="Heading2" xfId="7346"/>
    <cellStyle name="Headline2" xfId="7347"/>
    <cellStyle name="Headline3" xfId="7348"/>
    <cellStyle name="Hyperlink" xfId="165"/>
    <cellStyle name="Hyperlink 1" xfId="19280"/>
    <cellStyle name="Hyperlink 2" xfId="7349"/>
    <cellStyle name="Hyperlink 2 2" xfId="7350"/>
    <cellStyle name="Hyperlink 2 2 2" xfId="7351"/>
    <cellStyle name="Hyperlink 2 3" xfId="7352"/>
    <cellStyle name="Hyperlink 3" xfId="7353"/>
    <cellStyle name="Hyperlink 3 2" xfId="7354"/>
    <cellStyle name="Hyperlink 4" xfId="7355"/>
    <cellStyle name="Hyperlink 5" xfId="7356"/>
    <cellStyle name="Hyperlink 6" xfId="19502"/>
    <cellStyle name="Iau?iue_?anoiau" xfId="166"/>
    <cellStyle name="Îáű÷íűé__FES" xfId="7357"/>
    <cellStyle name="Îňęđűâŕâřŕ˙ń˙ ăčďĺđńńűëęŕ" xfId="7358"/>
    <cellStyle name="Input" xfId="167"/>
    <cellStyle name="Input 2" xfId="7359"/>
    <cellStyle name="Input 2 2" xfId="7360"/>
    <cellStyle name="Input 2 2 2" xfId="7361"/>
    <cellStyle name="Input 2 3" xfId="7362"/>
    <cellStyle name="Input 2 4" xfId="7363"/>
    <cellStyle name="Input 3" xfId="7364"/>
    <cellStyle name="Input 3 2" xfId="7365"/>
    <cellStyle name="Input 4" xfId="7366"/>
    <cellStyle name="Input 4 2" xfId="7367"/>
    <cellStyle name="Input 5" xfId="7368"/>
    <cellStyle name="Input 6" xfId="19281"/>
    <cellStyle name="inputed values" xfId="7369"/>
    <cellStyle name="Inputs" xfId="7370"/>
    <cellStyle name="Inputs (const)" xfId="7371"/>
    <cellStyle name="Inputs Co" xfId="7372"/>
    <cellStyle name="intermidiate valuues" xfId="7373"/>
    <cellStyle name="Ioe?uaaaoayny aeia?nnueea" xfId="168"/>
    <cellStyle name="Ioe?uaaaoayny aeia?nnueea 10" xfId="7374"/>
    <cellStyle name="Ioe?uaaaoayny aeia?nnueea 2" xfId="7375"/>
    <cellStyle name="Ioe?uaaaoayny aeia?nnueea 2 2" xfId="7376"/>
    <cellStyle name="Ioe?uaaaoayny aeia?nnueea 2 3" xfId="7377"/>
    <cellStyle name="Ioe?uaaaoayny aeia?nnueea 3" xfId="7378"/>
    <cellStyle name="Ioe?uaaaoayny aeia?nnueea 3 2" xfId="7379"/>
    <cellStyle name="Ioe?uaaaoayny aeia?nnueea 4" xfId="7380"/>
    <cellStyle name="Ioe?uaaaoayny aeia?nnueea 5" xfId="7381"/>
    <cellStyle name="Ioe?uaaaoayny aeia?nnueea 6" xfId="7382"/>
    <cellStyle name="Ioe?uaaaoayny aeia?nnueea 7" xfId="7383"/>
    <cellStyle name="Ioe?uaaaoayny aeia?nnueea 8" xfId="7384"/>
    <cellStyle name="Ioe?uaaaoayny aeia?nnueea 9" xfId="7385"/>
    <cellStyle name="ISO" xfId="169"/>
    <cellStyle name="ISO 2" xfId="7386"/>
    <cellStyle name="ISO 2 2" xfId="7387"/>
    <cellStyle name="ISO 3" xfId="7388"/>
    <cellStyle name="ISO 4" xfId="7389"/>
    <cellStyle name="ISO 5" xfId="7390"/>
    <cellStyle name="JR Cells No Values" xfId="170"/>
    <cellStyle name="JR Cells No Values 2" xfId="7391"/>
    <cellStyle name="JR Cells No Values 3" xfId="7392"/>
    <cellStyle name="JR Cells No Values 4" xfId="7393"/>
    <cellStyle name="JR Cells No Values 5" xfId="7394"/>
    <cellStyle name="JR Cells No Values 6" xfId="7395"/>
    <cellStyle name="JR_ formula" xfId="171"/>
    <cellStyle name="JRchapeau" xfId="172"/>
    <cellStyle name="JRchapeau 2" xfId="7396"/>
    <cellStyle name="JRchapeau 3" xfId="7397"/>
    <cellStyle name="JRchapeau 4" xfId="7398"/>
    <cellStyle name="JRchapeau 5" xfId="7399"/>
    <cellStyle name="JRchapeau 6" xfId="7400"/>
    <cellStyle name="Just_Table" xfId="173"/>
    <cellStyle name="KPMG Heading 1" xfId="7401"/>
    <cellStyle name="KPMG Heading 2" xfId="7402"/>
    <cellStyle name="KPMG Heading 3" xfId="7403"/>
    <cellStyle name="KPMG Heading 4" xfId="7404"/>
    <cellStyle name="KPMG Normal" xfId="7405"/>
    <cellStyle name="KPMG Normal Text" xfId="7406"/>
    <cellStyle name="Linked Cell" xfId="7407"/>
    <cellStyle name="Linked Cell 2" xfId="7408"/>
    <cellStyle name="Linked Cell 3" xfId="7409"/>
    <cellStyle name="Linked Cell 4" xfId="7410"/>
    <cellStyle name="Linked Cell 5" xfId="7411"/>
    <cellStyle name="Linked Cell 6" xfId="7412"/>
    <cellStyle name="List" xfId="7413"/>
    <cellStyle name="MacroCode" xfId="7414"/>
    <cellStyle name="Migliaia (0)" xfId="7415"/>
    <cellStyle name="Milliers_FA_JUIN_2004" xfId="174"/>
    <cellStyle name="mnb" xfId="7416"/>
    <cellStyle name="Monйtaire [0]_Conversion Summary" xfId="175"/>
    <cellStyle name="Monйtaire_Conversion Summary" xfId="176"/>
    <cellStyle name="Neutral" xfId="7417"/>
    <cellStyle name="Neutral 2" xfId="7418"/>
    <cellStyle name="Neutral 3" xfId="7419"/>
    <cellStyle name="Neutral 4" xfId="7420"/>
    <cellStyle name="Neutral 5" xfId="7421"/>
    <cellStyle name="Neutral 6" xfId="7422"/>
    <cellStyle name="Norma11l" xfId="7423"/>
    <cellStyle name="normal" xfId="7424"/>
    <cellStyle name="Normal - Style1" xfId="7425"/>
    <cellStyle name="Normal 2" xfId="7426"/>
    <cellStyle name="Normal 2 2" xfId="7427"/>
    <cellStyle name="Normal 2 2 2" xfId="7428"/>
    <cellStyle name="Normal 2 2 2 2" xfId="7429"/>
    <cellStyle name="Normal 2 2 2 2 2" xfId="7430"/>
    <cellStyle name="Normal 2 2 2 2 3" xfId="7431"/>
    <cellStyle name="Normal 2 2 2 2 3 2" xfId="7432"/>
    <cellStyle name="Normal 2 2 2 2 4" xfId="7433"/>
    <cellStyle name="Normal 2 2 2 3" xfId="7434"/>
    <cellStyle name="Normal 2 2 2 4" xfId="7435"/>
    <cellStyle name="Normal 2 2 2 4 2" xfId="7436"/>
    <cellStyle name="Normal 2 2 2 5" xfId="7437"/>
    <cellStyle name="Normal 2 2 3" xfId="7438"/>
    <cellStyle name="Normal 2 2 3 2" xfId="7439"/>
    <cellStyle name="Normal 2 2 3 2 2" xfId="7440"/>
    <cellStyle name="Normal 2 2 3 2 3" xfId="7441"/>
    <cellStyle name="Normal 2 2 3 2 3 2" xfId="7442"/>
    <cellStyle name="Normal 2 2 3 2 4" xfId="7443"/>
    <cellStyle name="Normal 2 2 3 3" xfId="7444"/>
    <cellStyle name="Normal 2 2 3 4" xfId="7445"/>
    <cellStyle name="Normal 2 2 3 4 2" xfId="7446"/>
    <cellStyle name="Normal 2 2 3 5" xfId="7447"/>
    <cellStyle name="Normal 2 2 4" xfId="7448"/>
    <cellStyle name="Normal 2 2 4 2" xfId="7449"/>
    <cellStyle name="Normal 2 2 4 3" xfId="7450"/>
    <cellStyle name="Normal 2 2 4 3 2" xfId="7451"/>
    <cellStyle name="Normal 2 2 4 4" xfId="7452"/>
    <cellStyle name="Normal 2 2 5" xfId="7453"/>
    <cellStyle name="Normal 2 2 6" xfId="7454"/>
    <cellStyle name="Normal 2 2 6 2" xfId="7455"/>
    <cellStyle name="Normal 2 2 7" xfId="7456"/>
    <cellStyle name="Normal 2 2 8" xfId="7457"/>
    <cellStyle name="Normal 2 3" xfId="7458"/>
    <cellStyle name="Normal 2 3 2" xfId="7459"/>
    <cellStyle name="Normal 2 3 3" xfId="7460"/>
    <cellStyle name="Normal 2 4" xfId="7461"/>
    <cellStyle name="Normal 2 4 2" xfId="7462"/>
    <cellStyle name="Normal 2 4 2 2" xfId="7463"/>
    <cellStyle name="Normal 2 4 2 3" xfId="7464"/>
    <cellStyle name="Normal 2 4 2 3 2" xfId="7465"/>
    <cellStyle name="Normal 2 4 2 4" xfId="7466"/>
    <cellStyle name="Normal 2 4 3" xfId="7467"/>
    <cellStyle name="Normal 2 4 4" xfId="7468"/>
    <cellStyle name="Normal 2 4 4 2" xfId="7469"/>
    <cellStyle name="Normal 2 4 5" xfId="7470"/>
    <cellStyle name="Normal 2 5" xfId="7471"/>
    <cellStyle name="Normal 2 6" xfId="7472"/>
    <cellStyle name="Normal 2 7" xfId="7473"/>
    <cellStyle name="Normal 3" xfId="7474"/>
    <cellStyle name="Normal 3 2" xfId="7475"/>
    <cellStyle name="Normal 3 2 2" xfId="7476"/>
    <cellStyle name="Normal 3 2 3" xfId="7477"/>
    <cellStyle name="Normal 3 2 3 2" xfId="7478"/>
    <cellStyle name="Normal 3 2 4" xfId="7479"/>
    <cellStyle name="Normal 3 3" xfId="7480"/>
    <cellStyle name="Normal 3 4" xfId="7481"/>
    <cellStyle name="Normal 3 4 2" xfId="7482"/>
    <cellStyle name="Normal 3 5" xfId="7483"/>
    <cellStyle name="Normal 3 6" xfId="7484"/>
    <cellStyle name="Normal 4" xfId="7485"/>
    <cellStyle name="Normal 5" xfId="19282"/>
    <cellStyle name="Normal." xfId="7486"/>
    <cellStyle name="Normal_%Формы" xfId="7487"/>
    <cellStyle name="Normal1" xfId="177"/>
    <cellStyle name="Normal1 2" xfId="7488"/>
    <cellStyle name="Normal1 3" xfId="7489"/>
    <cellStyle name="Normal1 4" xfId="7490"/>
    <cellStyle name="Normal1 5" xfId="7491"/>
    <cellStyle name="Normal1 6" xfId="19283"/>
    <cellStyle name="Normal2" xfId="19503"/>
    <cellStyle name="normбlnм_laroux" xfId="178"/>
    <cellStyle name="Note" xfId="7492"/>
    <cellStyle name="Note 10" xfId="7493"/>
    <cellStyle name="Note 10 2" xfId="7494"/>
    <cellStyle name="Note 10 2 2" xfId="7495"/>
    <cellStyle name="Note 10 2 3" xfId="7496"/>
    <cellStyle name="Note 10 3" xfId="7497"/>
    <cellStyle name="Note 10 3 2" xfId="7498"/>
    <cellStyle name="Note 10 3 3" xfId="7499"/>
    <cellStyle name="Note 10 4" xfId="7500"/>
    <cellStyle name="Note 10 4 2" xfId="7501"/>
    <cellStyle name="Note 10 4 3" xfId="7502"/>
    <cellStyle name="Note 10 5" xfId="7503"/>
    <cellStyle name="Note 10 6" xfId="7504"/>
    <cellStyle name="Note 10 7" xfId="7505"/>
    <cellStyle name="Note 11" xfId="7506"/>
    <cellStyle name="Note 11 2" xfId="7507"/>
    <cellStyle name="Note 11 2 2" xfId="7508"/>
    <cellStyle name="Note 11 2 3" xfId="7509"/>
    <cellStyle name="Note 11 3" xfId="7510"/>
    <cellStyle name="Note 11 3 2" xfId="7511"/>
    <cellStyle name="Note 11 3 3" xfId="7512"/>
    <cellStyle name="Note 11 4" xfId="7513"/>
    <cellStyle name="Note 11 4 2" xfId="7514"/>
    <cellStyle name="Note 11 4 3" xfId="7515"/>
    <cellStyle name="Note 11 5" xfId="7516"/>
    <cellStyle name="Note 11 6" xfId="7517"/>
    <cellStyle name="Note 11 7" xfId="7518"/>
    <cellStyle name="Note 12" xfId="7519"/>
    <cellStyle name="Note 12 2" xfId="7520"/>
    <cellStyle name="Note 12 2 2" xfId="7521"/>
    <cellStyle name="Note 12 2 3" xfId="7522"/>
    <cellStyle name="Note 12 3" xfId="7523"/>
    <cellStyle name="Note 12 3 2" xfId="7524"/>
    <cellStyle name="Note 12 3 3" xfId="7525"/>
    <cellStyle name="Note 12 4" xfId="7526"/>
    <cellStyle name="Note 12 4 2" xfId="7527"/>
    <cellStyle name="Note 12 4 3" xfId="7528"/>
    <cellStyle name="Note 12 5" xfId="7529"/>
    <cellStyle name="Note 12 6" xfId="7530"/>
    <cellStyle name="Note 12 7" xfId="7531"/>
    <cellStyle name="Note 13" xfId="7532"/>
    <cellStyle name="Note 13 2" xfId="7533"/>
    <cellStyle name="Note 13 2 2" xfId="7534"/>
    <cellStyle name="Note 13 2 3" xfId="7535"/>
    <cellStyle name="Note 13 3" xfId="7536"/>
    <cellStyle name="Note 13 3 2" xfId="7537"/>
    <cellStyle name="Note 13 3 3" xfId="7538"/>
    <cellStyle name="Note 13 4" xfId="7539"/>
    <cellStyle name="Note 13 4 2" xfId="7540"/>
    <cellStyle name="Note 13 4 3" xfId="7541"/>
    <cellStyle name="Note 13 5" xfId="7542"/>
    <cellStyle name="Note 13 6" xfId="7543"/>
    <cellStyle name="Note 13 7" xfId="7544"/>
    <cellStyle name="Note 14" xfId="7545"/>
    <cellStyle name="Note 14 2" xfId="7546"/>
    <cellStyle name="Note 14 2 2" xfId="7547"/>
    <cellStyle name="Note 14 2 3" xfId="7548"/>
    <cellStyle name="Note 14 3" xfId="7549"/>
    <cellStyle name="Note 14 3 2" xfId="7550"/>
    <cellStyle name="Note 14 3 3" xfId="7551"/>
    <cellStyle name="Note 14 4" xfId="7552"/>
    <cellStyle name="Note 14 4 2" xfId="7553"/>
    <cellStyle name="Note 14 4 3" xfId="7554"/>
    <cellStyle name="Note 14 5" xfId="7555"/>
    <cellStyle name="Note 14 6" xfId="7556"/>
    <cellStyle name="Note 14 7" xfId="7557"/>
    <cellStyle name="Note 15" xfId="7558"/>
    <cellStyle name="Note 15 2" xfId="7559"/>
    <cellStyle name="Note 15 2 2" xfId="7560"/>
    <cellStyle name="Note 15 2 3" xfId="7561"/>
    <cellStyle name="Note 15 3" xfId="7562"/>
    <cellStyle name="Note 15 3 2" xfId="7563"/>
    <cellStyle name="Note 15 3 3" xfId="7564"/>
    <cellStyle name="Note 15 4" xfId="7565"/>
    <cellStyle name="Note 15 5" xfId="7566"/>
    <cellStyle name="Note 15 6" xfId="7567"/>
    <cellStyle name="Note 16" xfId="7568"/>
    <cellStyle name="Note 16 2" xfId="7569"/>
    <cellStyle name="Note 16 3" xfId="7570"/>
    <cellStyle name="Note 17" xfId="7571"/>
    <cellStyle name="Note 17 2" xfId="7572"/>
    <cellStyle name="Note 17 3" xfId="7573"/>
    <cellStyle name="Note 18" xfId="7574"/>
    <cellStyle name="Note 19" xfId="7575"/>
    <cellStyle name="Note 2" xfId="7576"/>
    <cellStyle name="Note 2 2" xfId="7577"/>
    <cellStyle name="Note 2 2 2" xfId="7578"/>
    <cellStyle name="Note 2 2 3" xfId="7579"/>
    <cellStyle name="Note 2 3" xfId="7580"/>
    <cellStyle name="Note 2 3 2" xfId="7581"/>
    <cellStyle name="Note 2 3 3" xfId="7582"/>
    <cellStyle name="Note 2 4" xfId="7583"/>
    <cellStyle name="Note 2 4 2" xfId="7584"/>
    <cellStyle name="Note 2 4 3" xfId="7585"/>
    <cellStyle name="Note 2 5" xfId="7586"/>
    <cellStyle name="Note 2 6" xfId="7587"/>
    <cellStyle name="Note 2 7" xfId="7588"/>
    <cellStyle name="Note 20" xfId="7589"/>
    <cellStyle name="Note 21" xfId="7590"/>
    <cellStyle name="Note 22" xfId="7591"/>
    <cellStyle name="Note 3" xfId="7592"/>
    <cellStyle name="Note 3 2" xfId="7593"/>
    <cellStyle name="Note 3 2 2" xfId="7594"/>
    <cellStyle name="Note 3 2 3" xfId="7595"/>
    <cellStyle name="Note 3 3" xfId="7596"/>
    <cellStyle name="Note 3 3 2" xfId="7597"/>
    <cellStyle name="Note 3 3 3" xfId="7598"/>
    <cellStyle name="Note 3 4" xfId="7599"/>
    <cellStyle name="Note 3 4 2" xfId="7600"/>
    <cellStyle name="Note 3 4 3" xfId="7601"/>
    <cellStyle name="Note 3 5" xfId="7602"/>
    <cellStyle name="Note 3 6" xfId="7603"/>
    <cellStyle name="Note 3 7" xfId="7604"/>
    <cellStyle name="Note 4" xfId="7605"/>
    <cellStyle name="Note 4 2" xfId="7606"/>
    <cellStyle name="Note 4 2 2" xfId="7607"/>
    <cellStyle name="Note 4 2 3" xfId="7608"/>
    <cellStyle name="Note 4 3" xfId="7609"/>
    <cellStyle name="Note 4 3 2" xfId="7610"/>
    <cellStyle name="Note 4 3 3" xfId="7611"/>
    <cellStyle name="Note 4 4" xfId="7612"/>
    <cellStyle name="Note 4 4 2" xfId="7613"/>
    <cellStyle name="Note 4 4 3" xfId="7614"/>
    <cellStyle name="Note 4 5" xfId="7615"/>
    <cellStyle name="Note 4 6" xfId="7616"/>
    <cellStyle name="Note 4 7" xfId="7617"/>
    <cellStyle name="Note 5" xfId="7618"/>
    <cellStyle name="Note 5 2" xfId="7619"/>
    <cellStyle name="Note 5 2 2" xfId="7620"/>
    <cellStyle name="Note 5 2 3" xfId="7621"/>
    <cellStyle name="Note 5 3" xfId="7622"/>
    <cellStyle name="Note 5 3 2" xfId="7623"/>
    <cellStyle name="Note 5 3 3" xfId="7624"/>
    <cellStyle name="Note 5 4" xfId="7625"/>
    <cellStyle name="Note 5 4 2" xfId="7626"/>
    <cellStyle name="Note 5 4 3" xfId="7627"/>
    <cellStyle name="Note 5 5" xfId="7628"/>
    <cellStyle name="Note 5 6" xfId="7629"/>
    <cellStyle name="Note 5 7" xfId="7630"/>
    <cellStyle name="Note 6" xfId="7631"/>
    <cellStyle name="Note 6 2" xfId="7632"/>
    <cellStyle name="Note 6 2 2" xfId="7633"/>
    <cellStyle name="Note 6 2 3" xfId="7634"/>
    <cellStyle name="Note 6 3" xfId="7635"/>
    <cellStyle name="Note 6 3 2" xfId="7636"/>
    <cellStyle name="Note 6 3 3" xfId="7637"/>
    <cellStyle name="Note 6 4" xfId="7638"/>
    <cellStyle name="Note 6 4 2" xfId="7639"/>
    <cellStyle name="Note 6 4 3" xfId="7640"/>
    <cellStyle name="Note 6 5" xfId="7641"/>
    <cellStyle name="Note 6 6" xfId="7642"/>
    <cellStyle name="Note 6 7" xfId="7643"/>
    <cellStyle name="Note 7" xfId="7644"/>
    <cellStyle name="Note 7 2" xfId="7645"/>
    <cellStyle name="Note 7 2 2" xfId="7646"/>
    <cellStyle name="Note 7 2 3" xfId="7647"/>
    <cellStyle name="Note 7 3" xfId="7648"/>
    <cellStyle name="Note 7 3 2" xfId="7649"/>
    <cellStyle name="Note 7 3 3" xfId="7650"/>
    <cellStyle name="Note 7 4" xfId="7651"/>
    <cellStyle name="Note 7 4 2" xfId="7652"/>
    <cellStyle name="Note 7 4 3" xfId="7653"/>
    <cellStyle name="Note 7 5" xfId="7654"/>
    <cellStyle name="Note 7 6" xfId="7655"/>
    <cellStyle name="Note 7 7" xfId="7656"/>
    <cellStyle name="Note 8" xfId="7657"/>
    <cellStyle name="Note 8 2" xfId="7658"/>
    <cellStyle name="Note 8 2 2" xfId="7659"/>
    <cellStyle name="Note 8 2 3" xfId="7660"/>
    <cellStyle name="Note 8 3" xfId="7661"/>
    <cellStyle name="Note 8 3 2" xfId="7662"/>
    <cellStyle name="Note 8 3 3" xfId="7663"/>
    <cellStyle name="Note 8 4" xfId="7664"/>
    <cellStyle name="Note 8 4 2" xfId="7665"/>
    <cellStyle name="Note 8 4 3" xfId="7666"/>
    <cellStyle name="Note 8 5" xfId="7667"/>
    <cellStyle name="Note 8 6" xfId="7668"/>
    <cellStyle name="Note 8 7" xfId="7669"/>
    <cellStyle name="Note 9" xfId="7670"/>
    <cellStyle name="Note 9 2" xfId="7671"/>
    <cellStyle name="Note 9 2 2" xfId="7672"/>
    <cellStyle name="Note 9 2 3" xfId="7673"/>
    <cellStyle name="Note 9 3" xfId="7674"/>
    <cellStyle name="Note 9 3 2" xfId="7675"/>
    <cellStyle name="Note 9 3 3" xfId="7676"/>
    <cellStyle name="Note 9 4" xfId="7677"/>
    <cellStyle name="Note 9 4 2" xfId="7678"/>
    <cellStyle name="Note 9 4 3" xfId="7679"/>
    <cellStyle name="Note 9 5" xfId="7680"/>
    <cellStyle name="Note 9 6" xfId="7681"/>
    <cellStyle name="Note 9 7" xfId="7682"/>
    <cellStyle name="Note_РКС_30.06.2010_ IFRS_RUR" xfId="7683"/>
    <cellStyle name="numbers_inputed" xfId="7684"/>
    <cellStyle name="Ôčíŕíńîâűé [0]_(ňŕá 3č)" xfId="7685"/>
    <cellStyle name="Ôčíŕíńîâűé_(ňŕá 3č)" xfId="7686"/>
    <cellStyle name="Oeiainiaue [0]_?anoiau" xfId="179"/>
    <cellStyle name="Oeiainiaue_?anoiau" xfId="180"/>
    <cellStyle name="Ouny?e [0]_?anoiau" xfId="181"/>
    <cellStyle name="Ouny?e_?anoiau" xfId="182"/>
    <cellStyle name="Output" xfId="7687"/>
    <cellStyle name="Output 10" xfId="7688"/>
    <cellStyle name="Output 10 2" xfId="7689"/>
    <cellStyle name="Output 10 2 2" xfId="7690"/>
    <cellStyle name="Output 10 2 3" xfId="7691"/>
    <cellStyle name="Output 10 3" xfId="7692"/>
    <cellStyle name="Output 10 3 2" xfId="7693"/>
    <cellStyle name="Output 10 3 3" xfId="7694"/>
    <cellStyle name="Output 10 4" xfId="7695"/>
    <cellStyle name="Output 10 4 2" xfId="7696"/>
    <cellStyle name="Output 10 4 3" xfId="7697"/>
    <cellStyle name="Output 10 5" xfId="7698"/>
    <cellStyle name="Output 10 6" xfId="7699"/>
    <cellStyle name="Output 10 7" xfId="7700"/>
    <cellStyle name="Output 11" xfId="7701"/>
    <cellStyle name="Output 11 2" xfId="7702"/>
    <cellStyle name="Output 11 2 2" xfId="7703"/>
    <cellStyle name="Output 11 2 3" xfId="7704"/>
    <cellStyle name="Output 11 3" xfId="7705"/>
    <cellStyle name="Output 11 3 2" xfId="7706"/>
    <cellStyle name="Output 11 3 3" xfId="7707"/>
    <cellStyle name="Output 11 4" xfId="7708"/>
    <cellStyle name="Output 11 4 2" xfId="7709"/>
    <cellStyle name="Output 11 4 3" xfId="7710"/>
    <cellStyle name="Output 11 5" xfId="7711"/>
    <cellStyle name="Output 11 6" xfId="7712"/>
    <cellStyle name="Output 11 7" xfId="7713"/>
    <cellStyle name="Output 12" xfId="7714"/>
    <cellStyle name="Output 12 2" xfId="7715"/>
    <cellStyle name="Output 12 2 2" xfId="7716"/>
    <cellStyle name="Output 12 2 3" xfId="7717"/>
    <cellStyle name="Output 12 3" xfId="7718"/>
    <cellStyle name="Output 12 3 2" xfId="7719"/>
    <cellStyle name="Output 12 3 3" xfId="7720"/>
    <cellStyle name="Output 12 4" xfId="7721"/>
    <cellStyle name="Output 12 4 2" xfId="7722"/>
    <cellStyle name="Output 12 4 3" xfId="7723"/>
    <cellStyle name="Output 12 5" xfId="7724"/>
    <cellStyle name="Output 12 6" xfId="7725"/>
    <cellStyle name="Output 12 7" xfId="7726"/>
    <cellStyle name="Output 13" xfId="7727"/>
    <cellStyle name="Output 13 2" xfId="7728"/>
    <cellStyle name="Output 13 2 2" xfId="7729"/>
    <cellStyle name="Output 13 2 3" xfId="7730"/>
    <cellStyle name="Output 13 3" xfId="7731"/>
    <cellStyle name="Output 13 3 2" xfId="7732"/>
    <cellStyle name="Output 13 3 3" xfId="7733"/>
    <cellStyle name="Output 13 4" xfId="7734"/>
    <cellStyle name="Output 13 4 2" xfId="7735"/>
    <cellStyle name="Output 13 4 3" xfId="7736"/>
    <cellStyle name="Output 13 5" xfId="7737"/>
    <cellStyle name="Output 13 6" xfId="7738"/>
    <cellStyle name="Output 13 7" xfId="7739"/>
    <cellStyle name="Output 14" xfId="7740"/>
    <cellStyle name="Output 14 2" xfId="7741"/>
    <cellStyle name="Output 14 2 2" xfId="7742"/>
    <cellStyle name="Output 14 2 3" xfId="7743"/>
    <cellStyle name="Output 14 3" xfId="7744"/>
    <cellStyle name="Output 14 3 2" xfId="7745"/>
    <cellStyle name="Output 14 3 3" xfId="7746"/>
    <cellStyle name="Output 14 4" xfId="7747"/>
    <cellStyle name="Output 14 4 2" xfId="7748"/>
    <cellStyle name="Output 14 4 3" xfId="7749"/>
    <cellStyle name="Output 14 5" xfId="7750"/>
    <cellStyle name="Output 14 6" xfId="7751"/>
    <cellStyle name="Output 14 7" xfId="7752"/>
    <cellStyle name="Output 15" xfId="7753"/>
    <cellStyle name="Output 15 2" xfId="7754"/>
    <cellStyle name="Output 15 2 2" xfId="7755"/>
    <cellStyle name="Output 15 2 3" xfId="7756"/>
    <cellStyle name="Output 15 2 4" xfId="7757"/>
    <cellStyle name="Output 15 3" xfId="7758"/>
    <cellStyle name="Output 15 3 2" xfId="7759"/>
    <cellStyle name="Output 15 3 3" xfId="7760"/>
    <cellStyle name="Output 15 4" xfId="7761"/>
    <cellStyle name="Output 15 5" xfId="7762"/>
    <cellStyle name="Output 15 6" xfId="7763"/>
    <cellStyle name="Output 16" xfId="7764"/>
    <cellStyle name="Output 16 2" xfId="7765"/>
    <cellStyle name="Output 16 3" xfId="7766"/>
    <cellStyle name="Output 16 4" xfId="7767"/>
    <cellStyle name="Output 17" xfId="7768"/>
    <cellStyle name="Output 17 2" xfId="7769"/>
    <cellStyle name="Output 17 3" xfId="7770"/>
    <cellStyle name="Output 18" xfId="7771"/>
    <cellStyle name="Output 19" xfId="7772"/>
    <cellStyle name="Output 2" xfId="7773"/>
    <cellStyle name="Output 2 2" xfId="7774"/>
    <cellStyle name="Output 2 2 2" xfId="7775"/>
    <cellStyle name="Output 2 2 3" xfId="7776"/>
    <cellStyle name="Output 2 3" xfId="7777"/>
    <cellStyle name="Output 2 3 2" xfId="7778"/>
    <cellStyle name="Output 2 3 3" xfId="7779"/>
    <cellStyle name="Output 2 4" xfId="7780"/>
    <cellStyle name="Output 2 4 2" xfId="7781"/>
    <cellStyle name="Output 2 4 3" xfId="7782"/>
    <cellStyle name="Output 2 5" xfId="7783"/>
    <cellStyle name="Output 2 6" xfId="7784"/>
    <cellStyle name="Output 2 7" xfId="7785"/>
    <cellStyle name="Output 20" xfId="7786"/>
    <cellStyle name="Output 21" xfId="7787"/>
    <cellStyle name="Output 22" xfId="7788"/>
    <cellStyle name="Output 3" xfId="7789"/>
    <cellStyle name="Output 3 2" xfId="7790"/>
    <cellStyle name="Output 3 2 2" xfId="7791"/>
    <cellStyle name="Output 3 2 3" xfId="7792"/>
    <cellStyle name="Output 3 3" xfId="7793"/>
    <cellStyle name="Output 3 3 2" xfId="7794"/>
    <cellStyle name="Output 3 3 3" xfId="7795"/>
    <cellStyle name="Output 3 4" xfId="7796"/>
    <cellStyle name="Output 3 4 2" xfId="7797"/>
    <cellStyle name="Output 3 4 3" xfId="7798"/>
    <cellStyle name="Output 3 5" xfId="7799"/>
    <cellStyle name="Output 3 6" xfId="7800"/>
    <cellStyle name="Output 3 7" xfId="7801"/>
    <cellStyle name="Output 4" xfId="7802"/>
    <cellStyle name="Output 4 2" xfId="7803"/>
    <cellStyle name="Output 4 2 2" xfId="7804"/>
    <cellStyle name="Output 4 2 3" xfId="7805"/>
    <cellStyle name="Output 4 3" xfId="7806"/>
    <cellStyle name="Output 4 3 2" xfId="7807"/>
    <cellStyle name="Output 4 3 3" xfId="7808"/>
    <cellStyle name="Output 4 4" xfId="7809"/>
    <cellStyle name="Output 4 4 2" xfId="7810"/>
    <cellStyle name="Output 4 4 3" xfId="7811"/>
    <cellStyle name="Output 4 5" xfId="7812"/>
    <cellStyle name="Output 4 6" xfId="7813"/>
    <cellStyle name="Output 4 7" xfId="7814"/>
    <cellStyle name="Output 5" xfId="7815"/>
    <cellStyle name="Output 5 2" xfId="7816"/>
    <cellStyle name="Output 5 2 2" xfId="7817"/>
    <cellStyle name="Output 5 2 3" xfId="7818"/>
    <cellStyle name="Output 5 3" xfId="7819"/>
    <cellStyle name="Output 5 3 2" xfId="7820"/>
    <cellStyle name="Output 5 3 3" xfId="7821"/>
    <cellStyle name="Output 5 4" xfId="7822"/>
    <cellStyle name="Output 5 4 2" xfId="7823"/>
    <cellStyle name="Output 5 4 3" xfId="7824"/>
    <cellStyle name="Output 5 5" xfId="7825"/>
    <cellStyle name="Output 5 6" xfId="7826"/>
    <cellStyle name="Output 5 7" xfId="7827"/>
    <cellStyle name="Output 6" xfId="7828"/>
    <cellStyle name="Output 6 2" xfId="7829"/>
    <cellStyle name="Output 6 2 2" xfId="7830"/>
    <cellStyle name="Output 6 2 3" xfId="7831"/>
    <cellStyle name="Output 6 3" xfId="7832"/>
    <cellStyle name="Output 6 3 2" xfId="7833"/>
    <cellStyle name="Output 6 3 3" xfId="7834"/>
    <cellStyle name="Output 6 4" xfId="7835"/>
    <cellStyle name="Output 6 4 2" xfId="7836"/>
    <cellStyle name="Output 6 4 3" xfId="7837"/>
    <cellStyle name="Output 6 5" xfId="7838"/>
    <cellStyle name="Output 6 6" xfId="7839"/>
    <cellStyle name="Output 6 7" xfId="7840"/>
    <cellStyle name="Output 7" xfId="7841"/>
    <cellStyle name="Output 7 2" xfId="7842"/>
    <cellStyle name="Output 7 2 2" xfId="7843"/>
    <cellStyle name="Output 7 2 3" xfId="7844"/>
    <cellStyle name="Output 7 3" xfId="7845"/>
    <cellStyle name="Output 7 3 2" xfId="7846"/>
    <cellStyle name="Output 7 3 3" xfId="7847"/>
    <cellStyle name="Output 7 4" xfId="7848"/>
    <cellStyle name="Output 7 4 2" xfId="7849"/>
    <cellStyle name="Output 7 4 3" xfId="7850"/>
    <cellStyle name="Output 7 5" xfId="7851"/>
    <cellStyle name="Output 7 6" xfId="7852"/>
    <cellStyle name="Output 7 7" xfId="7853"/>
    <cellStyle name="Output 8" xfId="7854"/>
    <cellStyle name="Output 8 2" xfId="7855"/>
    <cellStyle name="Output 8 2 2" xfId="7856"/>
    <cellStyle name="Output 8 2 3" xfId="7857"/>
    <cellStyle name="Output 8 3" xfId="7858"/>
    <cellStyle name="Output 8 3 2" xfId="7859"/>
    <cellStyle name="Output 8 3 3" xfId="7860"/>
    <cellStyle name="Output 8 4" xfId="7861"/>
    <cellStyle name="Output 8 4 2" xfId="7862"/>
    <cellStyle name="Output 8 4 3" xfId="7863"/>
    <cellStyle name="Output 8 5" xfId="7864"/>
    <cellStyle name="Output 8 6" xfId="7865"/>
    <cellStyle name="Output 8 7" xfId="7866"/>
    <cellStyle name="Output 9" xfId="7867"/>
    <cellStyle name="Output 9 2" xfId="7868"/>
    <cellStyle name="Output 9 2 2" xfId="7869"/>
    <cellStyle name="Output 9 2 3" xfId="7870"/>
    <cellStyle name="Output 9 3" xfId="7871"/>
    <cellStyle name="Output 9 3 2" xfId="7872"/>
    <cellStyle name="Output 9 3 3" xfId="7873"/>
    <cellStyle name="Output 9 4" xfId="7874"/>
    <cellStyle name="Output 9 4 2" xfId="7875"/>
    <cellStyle name="Output 9 4 3" xfId="7876"/>
    <cellStyle name="Output 9 5" xfId="7877"/>
    <cellStyle name="Output 9 6" xfId="7878"/>
    <cellStyle name="Output 9 7" xfId="7879"/>
    <cellStyle name="Paaotsikko" xfId="183"/>
    <cellStyle name="Paaotsikko 2" xfId="7880"/>
    <cellStyle name="Paaotsikko 2 2" xfId="7881"/>
    <cellStyle name="Paaotsikko 3" xfId="7882"/>
    <cellStyle name="Paaotsikko 4" xfId="7883"/>
    <cellStyle name="Paaotsikko 5" xfId="7884"/>
    <cellStyle name="PageSubTitle" xfId="7885"/>
    <cellStyle name="pb_table_format_columnheading" xfId="7886"/>
    <cellStyle name="Percent" xfId="7887"/>
    <cellStyle name="Percent 2" xfId="7888"/>
    <cellStyle name="Percent 2 2" xfId="7889"/>
    <cellStyle name="Percent1" xfId="19504"/>
    <cellStyle name="PillarData" xfId="7890"/>
    <cellStyle name="PillarHeading" xfId="7891"/>
    <cellStyle name="PillarText" xfId="7892"/>
    <cellStyle name="PillarTotal" xfId="7893"/>
    <cellStyle name="PnL Section Total" xfId="7894"/>
    <cellStyle name="Price_Body" xfId="184"/>
    <cellStyle name="prochrek" xfId="7895"/>
    <cellStyle name="protect" xfId="185"/>
    <cellStyle name="protect 10" xfId="7896"/>
    <cellStyle name="protect 10 2" xfId="7897"/>
    <cellStyle name="protect 10 2 2" xfId="7898"/>
    <cellStyle name="protect 10 3" xfId="7899"/>
    <cellStyle name="protect 10 4" xfId="7900"/>
    <cellStyle name="protect 10 4 2" xfId="7901"/>
    <cellStyle name="protect 11" xfId="7902"/>
    <cellStyle name="protect 11 2" xfId="7903"/>
    <cellStyle name="protect 11 2 2" xfId="7904"/>
    <cellStyle name="protect 11 3" xfId="7905"/>
    <cellStyle name="protect 11 4" xfId="7906"/>
    <cellStyle name="protect 11 4 2" xfId="7907"/>
    <cellStyle name="protect 11 5" xfId="7908"/>
    <cellStyle name="protect 12" xfId="7909"/>
    <cellStyle name="protect 12 2" xfId="7910"/>
    <cellStyle name="protect 12 2 2" xfId="7911"/>
    <cellStyle name="protect 12 3" xfId="7912"/>
    <cellStyle name="protect 12 4" xfId="7913"/>
    <cellStyle name="protect 12 4 2" xfId="7914"/>
    <cellStyle name="protect 12 5" xfId="7915"/>
    <cellStyle name="protect 13" xfId="7916"/>
    <cellStyle name="protect 13 2" xfId="7917"/>
    <cellStyle name="protect 13 2 2" xfId="7918"/>
    <cellStyle name="protect 13 3" xfId="7919"/>
    <cellStyle name="protect 13 4" xfId="7920"/>
    <cellStyle name="protect 13 4 2" xfId="7921"/>
    <cellStyle name="protect 13 5" xfId="7922"/>
    <cellStyle name="protect 14" xfId="7923"/>
    <cellStyle name="protect 14 2" xfId="7924"/>
    <cellStyle name="protect 14 2 2" xfId="7925"/>
    <cellStyle name="protect 14 3" xfId="7926"/>
    <cellStyle name="protect 14 4" xfId="7927"/>
    <cellStyle name="protect 14 4 2" xfId="7928"/>
    <cellStyle name="protect 14 5" xfId="7929"/>
    <cellStyle name="protect 15" xfId="7930"/>
    <cellStyle name="protect 15 2" xfId="7931"/>
    <cellStyle name="protect 15 2 2" xfId="7932"/>
    <cellStyle name="protect 15 3" xfId="7933"/>
    <cellStyle name="protect 15 4" xfId="7934"/>
    <cellStyle name="protect 15 4 2" xfId="7935"/>
    <cellStyle name="protect 15 5" xfId="7936"/>
    <cellStyle name="protect 16" xfId="7937"/>
    <cellStyle name="protect 16 2" xfId="7938"/>
    <cellStyle name="protect 16 2 2" xfId="7939"/>
    <cellStyle name="protect 16 3" xfId="7940"/>
    <cellStyle name="protect 16 3 2" xfId="7941"/>
    <cellStyle name="protect 16 4" xfId="7942"/>
    <cellStyle name="protect 17" xfId="7943"/>
    <cellStyle name="protect 17 2" xfId="7944"/>
    <cellStyle name="protect 18" xfId="7945"/>
    <cellStyle name="protect 18 2" xfId="7946"/>
    <cellStyle name="protect 19" xfId="19284"/>
    <cellStyle name="protect 2" xfId="7947"/>
    <cellStyle name="protect 2 10" xfId="7948"/>
    <cellStyle name="protect 2 10 2" xfId="7949"/>
    <cellStyle name="protect 2 10 2 2" xfId="7950"/>
    <cellStyle name="protect 2 10 3" xfId="7951"/>
    <cellStyle name="protect 2 10 4" xfId="7952"/>
    <cellStyle name="protect 2 10 4 2" xfId="7953"/>
    <cellStyle name="protect 2 10 5" xfId="7954"/>
    <cellStyle name="protect 2 11" xfId="7955"/>
    <cellStyle name="protect 2 11 2" xfId="7956"/>
    <cellStyle name="protect 2 11 2 2" xfId="7957"/>
    <cellStyle name="protect 2 11 3" xfId="7958"/>
    <cellStyle name="protect 2 11 4" xfId="7959"/>
    <cellStyle name="protect 2 11 4 2" xfId="7960"/>
    <cellStyle name="protect 2 11 5" xfId="7961"/>
    <cellStyle name="protect 2 12" xfId="7962"/>
    <cellStyle name="protect 2 12 2" xfId="7963"/>
    <cellStyle name="protect 2 12 2 2" xfId="7964"/>
    <cellStyle name="protect 2 12 3" xfId="7965"/>
    <cellStyle name="protect 2 12 4" xfId="7966"/>
    <cellStyle name="protect 2 12 4 2" xfId="7967"/>
    <cellStyle name="protect 2 12 5" xfId="7968"/>
    <cellStyle name="protect 2 13" xfId="7969"/>
    <cellStyle name="protect 2 13 2" xfId="7970"/>
    <cellStyle name="protect 2 13 2 2" xfId="7971"/>
    <cellStyle name="protect 2 13 3" xfId="7972"/>
    <cellStyle name="protect 2 13 4" xfId="7973"/>
    <cellStyle name="protect 2 13 4 2" xfId="7974"/>
    <cellStyle name="protect 2 13 5" xfId="7975"/>
    <cellStyle name="protect 2 14" xfId="7976"/>
    <cellStyle name="protect 2 14 2" xfId="7977"/>
    <cellStyle name="protect 2 14 2 2" xfId="7978"/>
    <cellStyle name="protect 2 14 3" xfId="7979"/>
    <cellStyle name="protect 2 14 4" xfId="7980"/>
    <cellStyle name="protect 2 14 4 2" xfId="7981"/>
    <cellStyle name="protect 2 14 5" xfId="7982"/>
    <cellStyle name="protect 2 15" xfId="7983"/>
    <cellStyle name="protect 2 15 2" xfId="7984"/>
    <cellStyle name="protect 2 15 2 2" xfId="7985"/>
    <cellStyle name="protect 2 15 3" xfId="7986"/>
    <cellStyle name="protect 2 15 3 2" xfId="7987"/>
    <cellStyle name="protect 2 15 4" xfId="7988"/>
    <cellStyle name="protect 2 16" xfId="7989"/>
    <cellStyle name="protect 2 16 2" xfId="7990"/>
    <cellStyle name="protect 2 17" xfId="7991"/>
    <cellStyle name="protect 2 17 2" xfId="7992"/>
    <cellStyle name="protect 2 2" xfId="7993"/>
    <cellStyle name="protect 2 2 2" xfId="7994"/>
    <cellStyle name="protect 2 2 2 2" xfId="7995"/>
    <cellStyle name="protect 2 2 3" xfId="7996"/>
    <cellStyle name="protect 2 2 4" xfId="7997"/>
    <cellStyle name="protect 2 2 4 2" xfId="7998"/>
    <cellStyle name="protect 2 3" xfId="7999"/>
    <cellStyle name="protect 2 3 2" xfId="8000"/>
    <cellStyle name="protect 2 3 2 2" xfId="8001"/>
    <cellStyle name="protect 2 3 3" xfId="8002"/>
    <cellStyle name="protect 2 3 4" xfId="8003"/>
    <cellStyle name="protect 2 3 4 2" xfId="8004"/>
    <cellStyle name="protect 2 3 5" xfId="8005"/>
    <cellStyle name="protect 2 4" xfId="8006"/>
    <cellStyle name="protect 2 4 2" xfId="8007"/>
    <cellStyle name="protect 2 4 2 2" xfId="8008"/>
    <cellStyle name="protect 2 4 3" xfId="8009"/>
    <cellStyle name="protect 2 4 4" xfId="8010"/>
    <cellStyle name="protect 2 4 4 2" xfId="8011"/>
    <cellStyle name="protect 2 4 5" xfId="8012"/>
    <cellStyle name="protect 2 5" xfId="8013"/>
    <cellStyle name="protect 2 5 2" xfId="8014"/>
    <cellStyle name="protect 2 5 2 2" xfId="8015"/>
    <cellStyle name="protect 2 5 3" xfId="8016"/>
    <cellStyle name="protect 2 5 4" xfId="8017"/>
    <cellStyle name="protect 2 5 4 2" xfId="8018"/>
    <cellStyle name="protect 2 5 5" xfId="8019"/>
    <cellStyle name="protect 2 6" xfId="8020"/>
    <cellStyle name="protect 2 6 2" xfId="8021"/>
    <cellStyle name="protect 2 6 2 2" xfId="8022"/>
    <cellStyle name="protect 2 6 3" xfId="8023"/>
    <cellStyle name="protect 2 6 4" xfId="8024"/>
    <cellStyle name="protect 2 6 4 2" xfId="8025"/>
    <cellStyle name="protect 2 6 5" xfId="8026"/>
    <cellStyle name="protect 2 7" xfId="8027"/>
    <cellStyle name="protect 2 7 2" xfId="8028"/>
    <cellStyle name="protect 2 7 2 2" xfId="8029"/>
    <cellStyle name="protect 2 7 3" xfId="8030"/>
    <cellStyle name="protect 2 7 4" xfId="8031"/>
    <cellStyle name="protect 2 7 4 2" xfId="8032"/>
    <cellStyle name="protect 2 7 5" xfId="8033"/>
    <cellStyle name="protect 2 8" xfId="8034"/>
    <cellStyle name="protect 2 8 2" xfId="8035"/>
    <cellStyle name="protect 2 8 2 2" xfId="8036"/>
    <cellStyle name="protect 2 8 3" xfId="8037"/>
    <cellStyle name="protect 2 8 4" xfId="8038"/>
    <cellStyle name="protect 2 8 4 2" xfId="8039"/>
    <cellStyle name="protect 2 8 5" xfId="8040"/>
    <cellStyle name="protect 2 9" xfId="8041"/>
    <cellStyle name="protect 2 9 2" xfId="8042"/>
    <cellStyle name="protect 2 9 2 2" xfId="8043"/>
    <cellStyle name="protect 2 9 3" xfId="8044"/>
    <cellStyle name="protect 2 9 4" xfId="8045"/>
    <cellStyle name="protect 2 9 4 2" xfId="8046"/>
    <cellStyle name="protect 2 9 5" xfId="8047"/>
    <cellStyle name="protect 3" xfId="8048"/>
    <cellStyle name="protect 3 2" xfId="8049"/>
    <cellStyle name="protect 3 2 2" xfId="8050"/>
    <cellStyle name="protect 3 3" xfId="8051"/>
    <cellStyle name="protect 3 4" xfId="8052"/>
    <cellStyle name="protect 3 4 2" xfId="8053"/>
    <cellStyle name="protect 4" xfId="8054"/>
    <cellStyle name="protect 4 2" xfId="8055"/>
    <cellStyle name="protect 4 2 2" xfId="8056"/>
    <cellStyle name="protect 4 3" xfId="8057"/>
    <cellStyle name="protect 4 4" xfId="8058"/>
    <cellStyle name="protect 4 4 2" xfId="8059"/>
    <cellStyle name="protect 5" xfId="8060"/>
    <cellStyle name="protect 5 2" xfId="8061"/>
    <cellStyle name="protect 5 2 2" xfId="8062"/>
    <cellStyle name="protect 5 3" xfId="8063"/>
    <cellStyle name="protect 5 4" xfId="8064"/>
    <cellStyle name="protect 5 4 2" xfId="8065"/>
    <cellStyle name="protect 6" xfId="8066"/>
    <cellStyle name="protect 6 2" xfId="8067"/>
    <cellStyle name="protect 6 2 2" xfId="8068"/>
    <cellStyle name="protect 6 3" xfId="8069"/>
    <cellStyle name="protect 6 4" xfId="8070"/>
    <cellStyle name="protect 6 4 2" xfId="8071"/>
    <cellStyle name="protect 7" xfId="8072"/>
    <cellStyle name="protect 7 2" xfId="8073"/>
    <cellStyle name="protect 7 2 2" xfId="8074"/>
    <cellStyle name="protect 7 3" xfId="8075"/>
    <cellStyle name="protect 7 4" xfId="8076"/>
    <cellStyle name="protect 7 4 2" xfId="8077"/>
    <cellStyle name="protect 8" xfId="8078"/>
    <cellStyle name="protect 8 2" xfId="8079"/>
    <cellStyle name="protect 8 2 2" xfId="8080"/>
    <cellStyle name="protect 8 3" xfId="8081"/>
    <cellStyle name="protect 8 4" xfId="8082"/>
    <cellStyle name="protect 8 4 2" xfId="8083"/>
    <cellStyle name="protect 9" xfId="8084"/>
    <cellStyle name="protect 9 2" xfId="8085"/>
    <cellStyle name="protect 9 2 2" xfId="8086"/>
    <cellStyle name="protect 9 3" xfId="8087"/>
    <cellStyle name="protect 9 4" xfId="8088"/>
    <cellStyle name="protect 9 4 2" xfId="8089"/>
    <cellStyle name="Pддotsikko" xfId="186"/>
    <cellStyle name="Pддotsikko 2" xfId="8090"/>
    <cellStyle name="Pддotsikko 2 2" xfId="8091"/>
    <cellStyle name="Pддotsikko 3" xfId="8092"/>
    <cellStyle name="Pддotsikko 4" xfId="8093"/>
    <cellStyle name="Pддotsikko 5" xfId="8094"/>
    <cellStyle name="QTitle" xfId="187"/>
    <cellStyle name="QTitle 10" xfId="8095"/>
    <cellStyle name="QTitle 10 2" xfId="8096"/>
    <cellStyle name="QTitle 10 2 2" xfId="8097"/>
    <cellStyle name="QTitle 10 3" xfId="8098"/>
    <cellStyle name="QTitle 10 3 2" xfId="8099"/>
    <cellStyle name="QTitle 10 3 3" xfId="8100"/>
    <cellStyle name="QTitle 10 4" xfId="8101"/>
    <cellStyle name="QTitle 10 4 2" xfId="8102"/>
    <cellStyle name="QTitle 10 5" xfId="8103"/>
    <cellStyle name="QTitle 10 6" xfId="8104"/>
    <cellStyle name="QTitle 10 7" xfId="8105"/>
    <cellStyle name="QTitle 11" xfId="8106"/>
    <cellStyle name="QTitle 11 2" xfId="8107"/>
    <cellStyle name="QTitle 11 2 2" xfId="8108"/>
    <cellStyle name="QTitle 11 3" xfId="8109"/>
    <cellStyle name="QTitle 11 3 2" xfId="8110"/>
    <cellStyle name="QTitle 11 3 3" xfId="8111"/>
    <cellStyle name="QTitle 11 4" xfId="8112"/>
    <cellStyle name="QTitle 11 4 2" xfId="8113"/>
    <cellStyle name="QTitle 11 5" xfId="8114"/>
    <cellStyle name="QTitle 11 6" xfId="8115"/>
    <cellStyle name="QTitle 11 7" xfId="8116"/>
    <cellStyle name="QTitle 12" xfId="8117"/>
    <cellStyle name="QTitle 12 2" xfId="8118"/>
    <cellStyle name="QTitle 12 2 2" xfId="8119"/>
    <cellStyle name="QTitle 12 2 3" xfId="8120"/>
    <cellStyle name="QTitle 12 2 4" xfId="8121"/>
    <cellStyle name="QTitle 12 3" xfId="8122"/>
    <cellStyle name="QTitle 12 3 2" xfId="8123"/>
    <cellStyle name="QTitle 12 4" xfId="8124"/>
    <cellStyle name="QTitle 12 5" xfId="8125"/>
    <cellStyle name="QTitle 12 6" xfId="8126"/>
    <cellStyle name="QTitle 13" xfId="8127"/>
    <cellStyle name="QTitle 13 2" xfId="8128"/>
    <cellStyle name="QTitle 13 3" xfId="8129"/>
    <cellStyle name="QTitle 13 4" xfId="8130"/>
    <cellStyle name="QTitle 14" xfId="8131"/>
    <cellStyle name="QTitle 14 2" xfId="8132"/>
    <cellStyle name="QTitle 15" xfId="8133"/>
    <cellStyle name="QTitle 16" xfId="8134"/>
    <cellStyle name="QTitle 2" xfId="8135"/>
    <cellStyle name="QTitle 2 2" xfId="8136"/>
    <cellStyle name="QTitle 2 2 2" xfId="8137"/>
    <cellStyle name="QTitle 2 3" xfId="8138"/>
    <cellStyle name="QTitle 2 3 2" xfId="8139"/>
    <cellStyle name="QTitle 2 3 3" xfId="8140"/>
    <cellStyle name="QTitle 2 4" xfId="8141"/>
    <cellStyle name="QTitle 2 4 2" xfId="8142"/>
    <cellStyle name="QTitle 2 5" xfId="8143"/>
    <cellStyle name="QTitle 2 6" xfId="8144"/>
    <cellStyle name="QTitle 2 7" xfId="8145"/>
    <cellStyle name="QTitle 3" xfId="8146"/>
    <cellStyle name="QTitle 3 2" xfId="8147"/>
    <cellStyle name="QTitle 3 2 2" xfId="8148"/>
    <cellStyle name="QTitle 3 3" xfId="8149"/>
    <cellStyle name="QTitle 3 3 2" xfId="8150"/>
    <cellStyle name="QTitle 3 3 3" xfId="8151"/>
    <cellStyle name="QTitle 3 4" xfId="8152"/>
    <cellStyle name="QTitle 3 4 2" xfId="8153"/>
    <cellStyle name="QTitle 3 5" xfId="8154"/>
    <cellStyle name="QTitle 3 6" xfId="8155"/>
    <cellStyle name="QTitle 3 7" xfId="8156"/>
    <cellStyle name="QTitle 3 8" xfId="8157"/>
    <cellStyle name="QTitle 4" xfId="8158"/>
    <cellStyle name="QTitle 4 2" xfId="8159"/>
    <cellStyle name="QTitle 4 2 2" xfId="8160"/>
    <cellStyle name="QTitle 4 3" xfId="8161"/>
    <cellStyle name="QTitle 4 3 2" xfId="8162"/>
    <cellStyle name="QTitle 4 3 3" xfId="8163"/>
    <cellStyle name="QTitle 4 4" xfId="8164"/>
    <cellStyle name="QTitle 4 4 2" xfId="8165"/>
    <cellStyle name="QTitle 4 5" xfId="8166"/>
    <cellStyle name="QTitle 4 6" xfId="8167"/>
    <cellStyle name="QTitle 4 7" xfId="8168"/>
    <cellStyle name="QTitle 5" xfId="8169"/>
    <cellStyle name="QTitle 5 2" xfId="8170"/>
    <cellStyle name="QTitle 5 2 2" xfId="8171"/>
    <cellStyle name="QTitle 5 3" xfId="8172"/>
    <cellStyle name="QTitle 5 3 2" xfId="8173"/>
    <cellStyle name="QTitle 5 3 3" xfId="8174"/>
    <cellStyle name="QTitle 5 4" xfId="8175"/>
    <cellStyle name="QTitle 5 4 2" xfId="8176"/>
    <cellStyle name="QTitle 5 5" xfId="8177"/>
    <cellStyle name="QTitle 5 6" xfId="8178"/>
    <cellStyle name="QTitle 5 7" xfId="8179"/>
    <cellStyle name="QTitle 6" xfId="8180"/>
    <cellStyle name="QTitle 6 2" xfId="8181"/>
    <cellStyle name="QTitle 6 2 2" xfId="8182"/>
    <cellStyle name="QTitle 6 3" xfId="8183"/>
    <cellStyle name="QTitle 6 3 2" xfId="8184"/>
    <cellStyle name="QTitle 6 3 3" xfId="8185"/>
    <cellStyle name="QTitle 6 4" xfId="8186"/>
    <cellStyle name="QTitle 6 4 2" xfId="8187"/>
    <cellStyle name="QTitle 6 5" xfId="8188"/>
    <cellStyle name="QTitle 6 6" xfId="8189"/>
    <cellStyle name="QTitle 6 7" xfId="8190"/>
    <cellStyle name="QTitle 7" xfId="8191"/>
    <cellStyle name="QTitle 7 2" xfId="8192"/>
    <cellStyle name="QTitle 7 2 2" xfId="8193"/>
    <cellStyle name="QTitle 7 3" xfId="8194"/>
    <cellStyle name="QTitle 7 3 2" xfId="8195"/>
    <cellStyle name="QTitle 7 3 3" xfId="8196"/>
    <cellStyle name="QTitle 7 4" xfId="8197"/>
    <cellStyle name="QTitle 7 4 2" xfId="8198"/>
    <cellStyle name="QTitle 7 5" xfId="8199"/>
    <cellStyle name="QTitle 7 6" xfId="8200"/>
    <cellStyle name="QTitle 7 7" xfId="8201"/>
    <cellStyle name="QTitle 8" xfId="8202"/>
    <cellStyle name="QTitle 8 2" xfId="8203"/>
    <cellStyle name="QTitle 8 2 2" xfId="8204"/>
    <cellStyle name="QTitle 8 3" xfId="8205"/>
    <cellStyle name="QTitle 8 3 2" xfId="8206"/>
    <cellStyle name="QTitle 8 3 3" xfId="8207"/>
    <cellStyle name="QTitle 8 4" xfId="8208"/>
    <cellStyle name="QTitle 8 4 2" xfId="8209"/>
    <cellStyle name="QTitle 8 5" xfId="8210"/>
    <cellStyle name="QTitle 8 6" xfId="8211"/>
    <cellStyle name="QTitle 8 7" xfId="8212"/>
    <cellStyle name="QTitle 9" xfId="8213"/>
    <cellStyle name="QTitle 9 2" xfId="8214"/>
    <cellStyle name="QTitle 9 2 2" xfId="8215"/>
    <cellStyle name="QTitle 9 3" xfId="8216"/>
    <cellStyle name="QTitle 9 3 2" xfId="8217"/>
    <cellStyle name="QTitle 9 3 3" xfId="8218"/>
    <cellStyle name="QTitle 9 4" xfId="8219"/>
    <cellStyle name="QTitle 9 4 2" xfId="8220"/>
    <cellStyle name="QTitle 9 5" xfId="8221"/>
    <cellStyle name="QTitle 9 6" xfId="8222"/>
    <cellStyle name="QTitle 9 7" xfId="8223"/>
    <cellStyle name="range" xfId="188"/>
    <cellStyle name="range 10" xfId="8224"/>
    <cellStyle name="range 10 2" xfId="8225"/>
    <cellStyle name="range 11" xfId="8226"/>
    <cellStyle name="range 12" xfId="8227"/>
    <cellStyle name="range 2" xfId="8228"/>
    <cellStyle name="range 2 2" xfId="8229"/>
    <cellStyle name="range 2 3" xfId="8230"/>
    <cellStyle name="range 2 4" xfId="8231"/>
    <cellStyle name="range 2 5" xfId="8232"/>
    <cellStyle name="range 3" xfId="8233"/>
    <cellStyle name="range 3 2" xfId="8234"/>
    <cellStyle name="range 4" xfId="8235"/>
    <cellStyle name="range 4 2" xfId="8236"/>
    <cellStyle name="range 5" xfId="8237"/>
    <cellStyle name="range 5 2" xfId="8238"/>
    <cellStyle name="range 6" xfId="8239"/>
    <cellStyle name="range 6 2" xfId="8240"/>
    <cellStyle name="range 7" xfId="8241"/>
    <cellStyle name="range 7 2" xfId="8242"/>
    <cellStyle name="range 8" xfId="8243"/>
    <cellStyle name="range 8 2" xfId="8244"/>
    <cellStyle name="range 9" xfId="8245"/>
    <cellStyle name="range 9 2" xfId="8246"/>
    <cellStyle name="range_Алтай_2011" xfId="8247"/>
    <cellStyle name="RowLevel_1" xfId="19285"/>
    <cellStyle name="S0" xfId="189"/>
    <cellStyle name="S0 2" xfId="19286"/>
    <cellStyle name="S1" xfId="190"/>
    <cellStyle name="S1 2" xfId="19287"/>
    <cellStyle name="S10" xfId="191"/>
    <cellStyle name="S10 2" xfId="19288"/>
    <cellStyle name="S11" xfId="192"/>
    <cellStyle name="S11 2" xfId="19289"/>
    <cellStyle name="S12" xfId="193"/>
    <cellStyle name="S12 2" xfId="19290"/>
    <cellStyle name="S13" xfId="194"/>
    <cellStyle name="S13 2" xfId="19291"/>
    <cellStyle name="S14" xfId="195"/>
    <cellStyle name="S14 2" xfId="19292"/>
    <cellStyle name="S2" xfId="196"/>
    <cellStyle name="S2 2" xfId="19293"/>
    <cellStyle name="S3" xfId="197"/>
    <cellStyle name="S3 2" xfId="19294"/>
    <cellStyle name="S4" xfId="198"/>
    <cellStyle name="S4 2" xfId="19295"/>
    <cellStyle name="S5" xfId="199"/>
    <cellStyle name="S5 2" xfId="19296"/>
    <cellStyle name="S6" xfId="200"/>
    <cellStyle name="S6 2" xfId="19297"/>
    <cellStyle name="S7" xfId="201"/>
    <cellStyle name="S7 2" xfId="19299"/>
    <cellStyle name="S7 3" xfId="19300"/>
    <cellStyle name="S7 4" xfId="19298"/>
    <cellStyle name="S8" xfId="202"/>
    <cellStyle name="S8 2" xfId="19301"/>
    <cellStyle name="S9" xfId="203"/>
    <cellStyle name="S9 2" xfId="19302"/>
    <cellStyle name="SAPBEXaggData" xfId="8248"/>
    <cellStyle name="SAPBEXaggData 10" xfId="8249"/>
    <cellStyle name="SAPBEXaggData 10 2" xfId="8250"/>
    <cellStyle name="SAPBEXaggData 10 2 2" xfId="8251"/>
    <cellStyle name="SAPBEXaggData 10 2 3" xfId="8252"/>
    <cellStyle name="SAPBEXaggData 10 3" xfId="8253"/>
    <cellStyle name="SAPBEXaggData 10 3 2" xfId="8254"/>
    <cellStyle name="SAPBEXaggData 10 3 3" xfId="8255"/>
    <cellStyle name="SAPBEXaggData 10 4" xfId="8256"/>
    <cellStyle name="SAPBEXaggData 10 4 2" xfId="8257"/>
    <cellStyle name="SAPBEXaggData 10 4 3" xfId="8258"/>
    <cellStyle name="SAPBEXaggData 10 5" xfId="8259"/>
    <cellStyle name="SAPBEXaggData 10 6" xfId="8260"/>
    <cellStyle name="SAPBEXaggData 10 7" xfId="8261"/>
    <cellStyle name="SAPBEXaggData 11" xfId="8262"/>
    <cellStyle name="SAPBEXaggData 11 2" xfId="8263"/>
    <cellStyle name="SAPBEXaggData 11 2 2" xfId="8264"/>
    <cellStyle name="SAPBEXaggData 11 2 3" xfId="8265"/>
    <cellStyle name="SAPBEXaggData 11 3" xfId="8266"/>
    <cellStyle name="SAPBEXaggData 11 3 2" xfId="8267"/>
    <cellStyle name="SAPBEXaggData 11 3 3" xfId="8268"/>
    <cellStyle name="SAPBEXaggData 11 4" xfId="8269"/>
    <cellStyle name="SAPBEXaggData 11 4 2" xfId="8270"/>
    <cellStyle name="SAPBEXaggData 11 4 3" xfId="8271"/>
    <cellStyle name="SAPBEXaggData 11 5" xfId="8272"/>
    <cellStyle name="SAPBEXaggData 11 6" xfId="8273"/>
    <cellStyle name="SAPBEXaggData 11 7" xfId="8274"/>
    <cellStyle name="SAPBEXaggData 12" xfId="8275"/>
    <cellStyle name="SAPBEXaggData 12 2" xfId="8276"/>
    <cellStyle name="SAPBEXaggData 12 2 2" xfId="8277"/>
    <cellStyle name="SAPBEXaggData 12 2 3" xfId="8278"/>
    <cellStyle name="SAPBEXaggData 12 3" xfId="8279"/>
    <cellStyle name="SAPBEXaggData 12 3 2" xfId="8280"/>
    <cellStyle name="SAPBEXaggData 12 3 3" xfId="8281"/>
    <cellStyle name="SAPBEXaggData 12 4" xfId="8282"/>
    <cellStyle name="SAPBEXaggData 12 4 2" xfId="8283"/>
    <cellStyle name="SAPBEXaggData 12 4 3" xfId="8284"/>
    <cellStyle name="SAPBEXaggData 12 5" xfId="8285"/>
    <cellStyle name="SAPBEXaggData 12 6" xfId="8286"/>
    <cellStyle name="SAPBEXaggData 12 7" xfId="8287"/>
    <cellStyle name="SAPBEXaggData 13" xfId="8288"/>
    <cellStyle name="SAPBEXaggData 13 2" xfId="8289"/>
    <cellStyle name="SAPBEXaggData 13 2 2" xfId="8290"/>
    <cellStyle name="SAPBEXaggData 13 2 3" xfId="8291"/>
    <cellStyle name="SAPBEXaggData 13 3" xfId="8292"/>
    <cellStyle name="SAPBEXaggData 13 3 2" xfId="8293"/>
    <cellStyle name="SAPBEXaggData 13 3 3" xfId="8294"/>
    <cellStyle name="SAPBEXaggData 13 4" xfId="8295"/>
    <cellStyle name="SAPBEXaggData 13 4 2" xfId="8296"/>
    <cellStyle name="SAPBEXaggData 13 4 3" xfId="8297"/>
    <cellStyle name="SAPBEXaggData 13 5" xfId="8298"/>
    <cellStyle name="SAPBEXaggData 13 6" xfId="8299"/>
    <cellStyle name="SAPBEXaggData 13 7" xfId="8300"/>
    <cellStyle name="SAPBEXaggData 14" xfId="8301"/>
    <cellStyle name="SAPBEXaggData 14 2" xfId="8302"/>
    <cellStyle name="SAPBEXaggData 14 2 2" xfId="8303"/>
    <cellStyle name="SAPBEXaggData 14 2 3" xfId="8304"/>
    <cellStyle name="SAPBEXaggData 14 3" xfId="8305"/>
    <cellStyle name="SAPBEXaggData 14 3 2" xfId="8306"/>
    <cellStyle name="SAPBEXaggData 14 3 3" xfId="8307"/>
    <cellStyle name="SAPBEXaggData 14 4" xfId="8308"/>
    <cellStyle name="SAPBEXaggData 14 4 2" xfId="8309"/>
    <cellStyle name="SAPBEXaggData 14 4 3" xfId="8310"/>
    <cellStyle name="SAPBEXaggData 14 5" xfId="8311"/>
    <cellStyle name="SAPBEXaggData 14 6" xfId="8312"/>
    <cellStyle name="SAPBEXaggData 14 7" xfId="8313"/>
    <cellStyle name="SAPBEXaggData 15" xfId="8314"/>
    <cellStyle name="SAPBEXaggData 15 2" xfId="8315"/>
    <cellStyle name="SAPBEXaggData 15 2 2" xfId="8316"/>
    <cellStyle name="SAPBEXaggData 15 2 3" xfId="8317"/>
    <cellStyle name="SAPBEXaggData 15 2 4" xfId="8318"/>
    <cellStyle name="SAPBEXaggData 15 3" xfId="8319"/>
    <cellStyle name="SAPBEXaggData 15 3 2" xfId="8320"/>
    <cellStyle name="SAPBEXaggData 15 3 3" xfId="8321"/>
    <cellStyle name="SAPBEXaggData 15 4" xfId="8322"/>
    <cellStyle name="SAPBEXaggData 15 5" xfId="8323"/>
    <cellStyle name="SAPBEXaggData 15 6" xfId="8324"/>
    <cellStyle name="SAPBEXaggData 16" xfId="8325"/>
    <cellStyle name="SAPBEXaggData 16 2" xfId="8326"/>
    <cellStyle name="SAPBEXaggData 16 3" xfId="8327"/>
    <cellStyle name="SAPBEXaggData 16 4" xfId="8328"/>
    <cellStyle name="SAPBEXaggData 17" xfId="8329"/>
    <cellStyle name="SAPBEXaggData 17 2" xfId="8330"/>
    <cellStyle name="SAPBEXaggData 17 3" xfId="8331"/>
    <cellStyle name="SAPBEXaggData 18" xfId="8332"/>
    <cellStyle name="SAPBEXaggData 19" xfId="8333"/>
    <cellStyle name="SAPBEXaggData 2" xfId="8334"/>
    <cellStyle name="SAPBEXaggData 2 2" xfId="8335"/>
    <cellStyle name="SAPBEXaggData 2 2 2" xfId="8336"/>
    <cellStyle name="SAPBEXaggData 2 2 3" xfId="8337"/>
    <cellStyle name="SAPBEXaggData 2 2 4" xfId="8338"/>
    <cellStyle name="SAPBEXaggData 2 3" xfId="8339"/>
    <cellStyle name="SAPBEXaggData 2 3 2" xfId="8340"/>
    <cellStyle name="SAPBEXaggData 2 3 3" xfId="8341"/>
    <cellStyle name="SAPBEXaggData 2 4" xfId="8342"/>
    <cellStyle name="SAPBEXaggData 2 4 2" xfId="8343"/>
    <cellStyle name="SAPBEXaggData 2 4 3" xfId="8344"/>
    <cellStyle name="SAPBEXaggData 2 5" xfId="8345"/>
    <cellStyle name="SAPBEXaggData 2 6" xfId="8346"/>
    <cellStyle name="SAPBEXaggData 2 7" xfId="8347"/>
    <cellStyle name="SAPBEXaggData 2 8" xfId="8348"/>
    <cellStyle name="SAPBEXaggData 20" xfId="8349"/>
    <cellStyle name="SAPBEXaggData 21" xfId="8350"/>
    <cellStyle name="SAPBEXaggData 3" xfId="8351"/>
    <cellStyle name="SAPBEXaggData 3 2" xfId="8352"/>
    <cellStyle name="SAPBEXaggData 3 2 2" xfId="8353"/>
    <cellStyle name="SAPBEXaggData 3 2 3" xfId="8354"/>
    <cellStyle name="SAPBEXaggData 3 3" xfId="8355"/>
    <cellStyle name="SAPBEXaggData 3 3 2" xfId="8356"/>
    <cellStyle name="SAPBEXaggData 3 3 3" xfId="8357"/>
    <cellStyle name="SAPBEXaggData 3 4" xfId="8358"/>
    <cellStyle name="SAPBEXaggData 3 4 2" xfId="8359"/>
    <cellStyle name="SAPBEXaggData 3 4 3" xfId="8360"/>
    <cellStyle name="SAPBEXaggData 3 5" xfId="8361"/>
    <cellStyle name="SAPBEXaggData 3 6" xfId="8362"/>
    <cellStyle name="SAPBEXaggData 3 7" xfId="8363"/>
    <cellStyle name="SAPBEXaggData 3 8" xfId="8364"/>
    <cellStyle name="SAPBEXaggData 4" xfId="8365"/>
    <cellStyle name="SAPBEXaggData 4 2" xfId="8366"/>
    <cellStyle name="SAPBEXaggData 4 2 2" xfId="8367"/>
    <cellStyle name="SAPBEXaggData 4 2 3" xfId="8368"/>
    <cellStyle name="SAPBEXaggData 4 3" xfId="8369"/>
    <cellStyle name="SAPBEXaggData 4 3 2" xfId="8370"/>
    <cellStyle name="SAPBEXaggData 4 3 3" xfId="8371"/>
    <cellStyle name="SAPBEXaggData 4 4" xfId="8372"/>
    <cellStyle name="SAPBEXaggData 4 4 2" xfId="8373"/>
    <cellStyle name="SAPBEXaggData 4 4 3" xfId="8374"/>
    <cellStyle name="SAPBEXaggData 4 5" xfId="8375"/>
    <cellStyle name="SAPBEXaggData 4 6" xfId="8376"/>
    <cellStyle name="SAPBEXaggData 4 7" xfId="8377"/>
    <cellStyle name="SAPBEXaggData 5" xfId="8378"/>
    <cellStyle name="SAPBEXaggData 5 2" xfId="8379"/>
    <cellStyle name="SAPBEXaggData 5 2 2" xfId="8380"/>
    <cellStyle name="SAPBEXaggData 5 2 3" xfId="8381"/>
    <cellStyle name="SAPBEXaggData 5 3" xfId="8382"/>
    <cellStyle name="SAPBEXaggData 5 3 2" xfId="8383"/>
    <cellStyle name="SAPBEXaggData 5 3 3" xfId="8384"/>
    <cellStyle name="SAPBEXaggData 5 4" xfId="8385"/>
    <cellStyle name="SAPBEXaggData 5 4 2" xfId="8386"/>
    <cellStyle name="SAPBEXaggData 5 4 3" xfId="8387"/>
    <cellStyle name="SAPBEXaggData 5 5" xfId="8388"/>
    <cellStyle name="SAPBEXaggData 5 6" xfId="8389"/>
    <cellStyle name="SAPBEXaggData 5 7" xfId="8390"/>
    <cellStyle name="SAPBEXaggData 6" xfId="8391"/>
    <cellStyle name="SAPBEXaggData 6 2" xfId="8392"/>
    <cellStyle name="SAPBEXaggData 6 2 2" xfId="8393"/>
    <cellStyle name="SAPBEXaggData 6 2 3" xfId="8394"/>
    <cellStyle name="SAPBEXaggData 6 3" xfId="8395"/>
    <cellStyle name="SAPBEXaggData 6 3 2" xfId="8396"/>
    <cellStyle name="SAPBEXaggData 6 3 3" xfId="8397"/>
    <cellStyle name="SAPBEXaggData 6 4" xfId="8398"/>
    <cellStyle name="SAPBEXaggData 6 4 2" xfId="8399"/>
    <cellStyle name="SAPBEXaggData 6 4 3" xfId="8400"/>
    <cellStyle name="SAPBEXaggData 6 5" xfId="8401"/>
    <cellStyle name="SAPBEXaggData 6 6" xfId="8402"/>
    <cellStyle name="SAPBEXaggData 6 7" xfId="8403"/>
    <cellStyle name="SAPBEXaggData 7" xfId="8404"/>
    <cellStyle name="SAPBEXaggData 7 2" xfId="8405"/>
    <cellStyle name="SAPBEXaggData 7 2 2" xfId="8406"/>
    <cellStyle name="SAPBEXaggData 7 2 3" xfId="8407"/>
    <cellStyle name="SAPBEXaggData 7 3" xfId="8408"/>
    <cellStyle name="SAPBEXaggData 7 3 2" xfId="8409"/>
    <cellStyle name="SAPBEXaggData 7 3 3" xfId="8410"/>
    <cellStyle name="SAPBEXaggData 7 4" xfId="8411"/>
    <cellStyle name="SAPBEXaggData 7 4 2" xfId="8412"/>
    <cellStyle name="SAPBEXaggData 7 4 3" xfId="8413"/>
    <cellStyle name="SAPBEXaggData 7 5" xfId="8414"/>
    <cellStyle name="SAPBEXaggData 7 6" xfId="8415"/>
    <cellStyle name="SAPBEXaggData 7 7" xfId="8416"/>
    <cellStyle name="SAPBEXaggData 8" xfId="8417"/>
    <cellStyle name="SAPBEXaggData 8 2" xfId="8418"/>
    <cellStyle name="SAPBEXaggData 8 2 2" xfId="8419"/>
    <cellStyle name="SAPBEXaggData 8 2 3" xfId="8420"/>
    <cellStyle name="SAPBEXaggData 8 3" xfId="8421"/>
    <cellStyle name="SAPBEXaggData 8 3 2" xfId="8422"/>
    <cellStyle name="SAPBEXaggData 8 3 3" xfId="8423"/>
    <cellStyle name="SAPBEXaggData 8 4" xfId="8424"/>
    <cellStyle name="SAPBEXaggData 8 4 2" xfId="8425"/>
    <cellStyle name="SAPBEXaggData 8 4 3" xfId="8426"/>
    <cellStyle name="SAPBEXaggData 8 5" xfId="8427"/>
    <cellStyle name="SAPBEXaggData 8 6" xfId="8428"/>
    <cellStyle name="SAPBEXaggData 8 7" xfId="8429"/>
    <cellStyle name="SAPBEXaggData 9" xfId="8430"/>
    <cellStyle name="SAPBEXaggData 9 2" xfId="8431"/>
    <cellStyle name="SAPBEXaggData 9 2 2" xfId="8432"/>
    <cellStyle name="SAPBEXaggData 9 2 3" xfId="8433"/>
    <cellStyle name="SAPBEXaggData 9 3" xfId="8434"/>
    <cellStyle name="SAPBEXaggData 9 3 2" xfId="8435"/>
    <cellStyle name="SAPBEXaggData 9 3 3" xfId="8436"/>
    <cellStyle name="SAPBEXaggData 9 4" xfId="8437"/>
    <cellStyle name="SAPBEXaggData 9 4 2" xfId="8438"/>
    <cellStyle name="SAPBEXaggData 9 4 3" xfId="8439"/>
    <cellStyle name="SAPBEXaggData 9 5" xfId="8440"/>
    <cellStyle name="SAPBEXaggData 9 6" xfId="8441"/>
    <cellStyle name="SAPBEXaggData 9 7" xfId="8442"/>
    <cellStyle name="SAPBEXaggData_Компании" xfId="8443"/>
    <cellStyle name="SAPBEXaggDataEmph" xfId="8444"/>
    <cellStyle name="SAPBEXaggDataEmph 10" xfId="8445"/>
    <cellStyle name="SAPBEXaggDataEmph 10 2" xfId="8446"/>
    <cellStyle name="SAPBEXaggDataEmph 10 2 2" xfId="8447"/>
    <cellStyle name="SAPBEXaggDataEmph 10 2 3" xfId="8448"/>
    <cellStyle name="SAPBEXaggDataEmph 10 3" xfId="8449"/>
    <cellStyle name="SAPBEXaggDataEmph 10 3 2" xfId="8450"/>
    <cellStyle name="SAPBEXaggDataEmph 10 3 3" xfId="8451"/>
    <cellStyle name="SAPBEXaggDataEmph 10 4" xfId="8452"/>
    <cellStyle name="SAPBEXaggDataEmph 10 4 2" xfId="8453"/>
    <cellStyle name="SAPBEXaggDataEmph 10 4 3" xfId="8454"/>
    <cellStyle name="SAPBEXaggDataEmph 10 5" xfId="8455"/>
    <cellStyle name="SAPBEXaggDataEmph 10 6" xfId="8456"/>
    <cellStyle name="SAPBEXaggDataEmph 10 7" xfId="8457"/>
    <cellStyle name="SAPBEXaggDataEmph 11" xfId="8458"/>
    <cellStyle name="SAPBEXaggDataEmph 11 2" xfId="8459"/>
    <cellStyle name="SAPBEXaggDataEmph 11 2 2" xfId="8460"/>
    <cellStyle name="SAPBEXaggDataEmph 11 2 3" xfId="8461"/>
    <cellStyle name="SAPBEXaggDataEmph 11 3" xfId="8462"/>
    <cellStyle name="SAPBEXaggDataEmph 11 3 2" xfId="8463"/>
    <cellStyle name="SAPBEXaggDataEmph 11 3 3" xfId="8464"/>
    <cellStyle name="SAPBEXaggDataEmph 11 4" xfId="8465"/>
    <cellStyle name="SAPBEXaggDataEmph 11 4 2" xfId="8466"/>
    <cellStyle name="SAPBEXaggDataEmph 11 4 3" xfId="8467"/>
    <cellStyle name="SAPBEXaggDataEmph 11 5" xfId="8468"/>
    <cellStyle name="SAPBEXaggDataEmph 11 6" xfId="8469"/>
    <cellStyle name="SAPBEXaggDataEmph 11 7" xfId="8470"/>
    <cellStyle name="SAPBEXaggDataEmph 12" xfId="8471"/>
    <cellStyle name="SAPBEXaggDataEmph 12 2" xfId="8472"/>
    <cellStyle name="SAPBEXaggDataEmph 12 2 2" xfId="8473"/>
    <cellStyle name="SAPBEXaggDataEmph 12 2 3" xfId="8474"/>
    <cellStyle name="SAPBEXaggDataEmph 12 3" xfId="8475"/>
    <cellStyle name="SAPBEXaggDataEmph 12 3 2" xfId="8476"/>
    <cellStyle name="SAPBEXaggDataEmph 12 3 3" xfId="8477"/>
    <cellStyle name="SAPBEXaggDataEmph 12 4" xfId="8478"/>
    <cellStyle name="SAPBEXaggDataEmph 12 4 2" xfId="8479"/>
    <cellStyle name="SAPBEXaggDataEmph 12 4 3" xfId="8480"/>
    <cellStyle name="SAPBEXaggDataEmph 12 5" xfId="8481"/>
    <cellStyle name="SAPBEXaggDataEmph 12 6" xfId="8482"/>
    <cellStyle name="SAPBEXaggDataEmph 12 7" xfId="8483"/>
    <cellStyle name="SAPBEXaggDataEmph 13" xfId="8484"/>
    <cellStyle name="SAPBEXaggDataEmph 13 2" xfId="8485"/>
    <cellStyle name="SAPBEXaggDataEmph 13 2 2" xfId="8486"/>
    <cellStyle name="SAPBEXaggDataEmph 13 2 3" xfId="8487"/>
    <cellStyle name="SAPBEXaggDataEmph 13 3" xfId="8488"/>
    <cellStyle name="SAPBEXaggDataEmph 13 3 2" xfId="8489"/>
    <cellStyle name="SAPBEXaggDataEmph 13 3 3" xfId="8490"/>
    <cellStyle name="SAPBEXaggDataEmph 13 4" xfId="8491"/>
    <cellStyle name="SAPBEXaggDataEmph 13 4 2" xfId="8492"/>
    <cellStyle name="SAPBEXaggDataEmph 13 4 3" xfId="8493"/>
    <cellStyle name="SAPBEXaggDataEmph 13 5" xfId="8494"/>
    <cellStyle name="SAPBEXaggDataEmph 13 6" xfId="8495"/>
    <cellStyle name="SAPBEXaggDataEmph 13 7" xfId="8496"/>
    <cellStyle name="SAPBEXaggDataEmph 14" xfId="8497"/>
    <cellStyle name="SAPBEXaggDataEmph 14 2" xfId="8498"/>
    <cellStyle name="SAPBEXaggDataEmph 14 2 2" xfId="8499"/>
    <cellStyle name="SAPBEXaggDataEmph 14 2 3" xfId="8500"/>
    <cellStyle name="SAPBEXaggDataEmph 14 3" xfId="8501"/>
    <cellStyle name="SAPBEXaggDataEmph 14 3 2" xfId="8502"/>
    <cellStyle name="SAPBEXaggDataEmph 14 3 3" xfId="8503"/>
    <cellStyle name="SAPBEXaggDataEmph 14 4" xfId="8504"/>
    <cellStyle name="SAPBEXaggDataEmph 14 4 2" xfId="8505"/>
    <cellStyle name="SAPBEXaggDataEmph 14 4 3" xfId="8506"/>
    <cellStyle name="SAPBEXaggDataEmph 14 5" xfId="8507"/>
    <cellStyle name="SAPBEXaggDataEmph 14 6" xfId="8508"/>
    <cellStyle name="SAPBEXaggDataEmph 14 7" xfId="8509"/>
    <cellStyle name="SAPBEXaggDataEmph 15" xfId="8510"/>
    <cellStyle name="SAPBEXaggDataEmph 15 2" xfId="8511"/>
    <cellStyle name="SAPBEXaggDataEmph 15 2 2" xfId="8512"/>
    <cellStyle name="SAPBEXaggDataEmph 15 2 3" xfId="8513"/>
    <cellStyle name="SAPBEXaggDataEmph 15 2 4" xfId="8514"/>
    <cellStyle name="SAPBEXaggDataEmph 15 3" xfId="8515"/>
    <cellStyle name="SAPBEXaggDataEmph 15 3 2" xfId="8516"/>
    <cellStyle name="SAPBEXaggDataEmph 15 3 3" xfId="8517"/>
    <cellStyle name="SAPBEXaggDataEmph 15 4" xfId="8518"/>
    <cellStyle name="SAPBEXaggDataEmph 15 5" xfId="8519"/>
    <cellStyle name="SAPBEXaggDataEmph 15 6" xfId="8520"/>
    <cellStyle name="SAPBEXaggDataEmph 16" xfId="8521"/>
    <cellStyle name="SAPBEXaggDataEmph 16 2" xfId="8522"/>
    <cellStyle name="SAPBEXaggDataEmph 16 3" xfId="8523"/>
    <cellStyle name="SAPBEXaggDataEmph 16 4" xfId="8524"/>
    <cellStyle name="SAPBEXaggDataEmph 17" xfId="8525"/>
    <cellStyle name="SAPBEXaggDataEmph 17 2" xfId="8526"/>
    <cellStyle name="SAPBEXaggDataEmph 17 3" xfId="8527"/>
    <cellStyle name="SAPBEXaggDataEmph 18" xfId="8528"/>
    <cellStyle name="SAPBEXaggDataEmph 19" xfId="8529"/>
    <cellStyle name="SAPBEXaggDataEmph 2" xfId="8530"/>
    <cellStyle name="SAPBEXaggDataEmph 2 2" xfId="8531"/>
    <cellStyle name="SAPBEXaggDataEmph 2 2 2" xfId="8532"/>
    <cellStyle name="SAPBEXaggDataEmph 2 2 3" xfId="8533"/>
    <cellStyle name="SAPBEXaggDataEmph 2 2 4" xfId="8534"/>
    <cellStyle name="SAPBEXaggDataEmph 2 3" xfId="8535"/>
    <cellStyle name="SAPBEXaggDataEmph 2 3 2" xfId="8536"/>
    <cellStyle name="SAPBEXaggDataEmph 2 3 3" xfId="8537"/>
    <cellStyle name="SAPBEXaggDataEmph 2 4" xfId="8538"/>
    <cellStyle name="SAPBEXaggDataEmph 2 4 2" xfId="8539"/>
    <cellStyle name="SAPBEXaggDataEmph 2 4 3" xfId="8540"/>
    <cellStyle name="SAPBEXaggDataEmph 2 5" xfId="8541"/>
    <cellStyle name="SAPBEXaggDataEmph 2 6" xfId="8542"/>
    <cellStyle name="SAPBEXaggDataEmph 2 7" xfId="8543"/>
    <cellStyle name="SAPBEXaggDataEmph 2 8" xfId="8544"/>
    <cellStyle name="SAPBEXaggDataEmph 20" xfId="8545"/>
    <cellStyle name="SAPBEXaggDataEmph 21" xfId="8546"/>
    <cellStyle name="SAPBEXaggDataEmph 3" xfId="8547"/>
    <cellStyle name="SAPBEXaggDataEmph 3 2" xfId="8548"/>
    <cellStyle name="SAPBEXaggDataEmph 3 2 2" xfId="8549"/>
    <cellStyle name="SAPBEXaggDataEmph 3 2 3" xfId="8550"/>
    <cellStyle name="SAPBEXaggDataEmph 3 3" xfId="8551"/>
    <cellStyle name="SAPBEXaggDataEmph 3 3 2" xfId="8552"/>
    <cellStyle name="SAPBEXaggDataEmph 3 3 3" xfId="8553"/>
    <cellStyle name="SAPBEXaggDataEmph 3 4" xfId="8554"/>
    <cellStyle name="SAPBEXaggDataEmph 3 4 2" xfId="8555"/>
    <cellStyle name="SAPBEXaggDataEmph 3 4 3" xfId="8556"/>
    <cellStyle name="SAPBEXaggDataEmph 3 5" xfId="8557"/>
    <cellStyle name="SAPBEXaggDataEmph 3 6" xfId="8558"/>
    <cellStyle name="SAPBEXaggDataEmph 3 7" xfId="8559"/>
    <cellStyle name="SAPBEXaggDataEmph 3 8" xfId="8560"/>
    <cellStyle name="SAPBEXaggDataEmph 4" xfId="8561"/>
    <cellStyle name="SAPBEXaggDataEmph 4 2" xfId="8562"/>
    <cellStyle name="SAPBEXaggDataEmph 4 2 2" xfId="8563"/>
    <cellStyle name="SAPBEXaggDataEmph 4 2 3" xfId="8564"/>
    <cellStyle name="SAPBEXaggDataEmph 4 3" xfId="8565"/>
    <cellStyle name="SAPBEXaggDataEmph 4 3 2" xfId="8566"/>
    <cellStyle name="SAPBEXaggDataEmph 4 3 3" xfId="8567"/>
    <cellStyle name="SAPBEXaggDataEmph 4 4" xfId="8568"/>
    <cellStyle name="SAPBEXaggDataEmph 4 4 2" xfId="8569"/>
    <cellStyle name="SAPBEXaggDataEmph 4 4 3" xfId="8570"/>
    <cellStyle name="SAPBEXaggDataEmph 4 5" xfId="8571"/>
    <cellStyle name="SAPBEXaggDataEmph 4 6" xfId="8572"/>
    <cellStyle name="SAPBEXaggDataEmph 4 7" xfId="8573"/>
    <cellStyle name="SAPBEXaggDataEmph 5" xfId="8574"/>
    <cellStyle name="SAPBEXaggDataEmph 5 2" xfId="8575"/>
    <cellStyle name="SAPBEXaggDataEmph 5 2 2" xfId="8576"/>
    <cellStyle name="SAPBEXaggDataEmph 5 2 3" xfId="8577"/>
    <cellStyle name="SAPBEXaggDataEmph 5 3" xfId="8578"/>
    <cellStyle name="SAPBEXaggDataEmph 5 3 2" xfId="8579"/>
    <cellStyle name="SAPBEXaggDataEmph 5 3 3" xfId="8580"/>
    <cellStyle name="SAPBEXaggDataEmph 5 4" xfId="8581"/>
    <cellStyle name="SAPBEXaggDataEmph 5 4 2" xfId="8582"/>
    <cellStyle name="SAPBEXaggDataEmph 5 4 3" xfId="8583"/>
    <cellStyle name="SAPBEXaggDataEmph 5 5" xfId="8584"/>
    <cellStyle name="SAPBEXaggDataEmph 5 6" xfId="8585"/>
    <cellStyle name="SAPBEXaggDataEmph 5 7" xfId="8586"/>
    <cellStyle name="SAPBEXaggDataEmph 6" xfId="8587"/>
    <cellStyle name="SAPBEXaggDataEmph 6 2" xfId="8588"/>
    <cellStyle name="SAPBEXaggDataEmph 6 2 2" xfId="8589"/>
    <cellStyle name="SAPBEXaggDataEmph 6 2 3" xfId="8590"/>
    <cellStyle name="SAPBEXaggDataEmph 6 3" xfId="8591"/>
    <cellStyle name="SAPBEXaggDataEmph 6 3 2" xfId="8592"/>
    <cellStyle name="SAPBEXaggDataEmph 6 3 3" xfId="8593"/>
    <cellStyle name="SAPBEXaggDataEmph 6 4" xfId="8594"/>
    <cellStyle name="SAPBEXaggDataEmph 6 4 2" xfId="8595"/>
    <cellStyle name="SAPBEXaggDataEmph 6 4 3" xfId="8596"/>
    <cellStyle name="SAPBEXaggDataEmph 6 5" xfId="8597"/>
    <cellStyle name="SAPBEXaggDataEmph 6 6" xfId="8598"/>
    <cellStyle name="SAPBEXaggDataEmph 6 7" xfId="8599"/>
    <cellStyle name="SAPBEXaggDataEmph 7" xfId="8600"/>
    <cellStyle name="SAPBEXaggDataEmph 7 2" xfId="8601"/>
    <cellStyle name="SAPBEXaggDataEmph 7 2 2" xfId="8602"/>
    <cellStyle name="SAPBEXaggDataEmph 7 2 3" xfId="8603"/>
    <cellStyle name="SAPBEXaggDataEmph 7 3" xfId="8604"/>
    <cellStyle name="SAPBEXaggDataEmph 7 3 2" xfId="8605"/>
    <cellStyle name="SAPBEXaggDataEmph 7 3 3" xfId="8606"/>
    <cellStyle name="SAPBEXaggDataEmph 7 4" xfId="8607"/>
    <cellStyle name="SAPBEXaggDataEmph 7 4 2" xfId="8608"/>
    <cellStyle name="SAPBEXaggDataEmph 7 4 3" xfId="8609"/>
    <cellStyle name="SAPBEXaggDataEmph 7 5" xfId="8610"/>
    <cellStyle name="SAPBEXaggDataEmph 7 6" xfId="8611"/>
    <cellStyle name="SAPBEXaggDataEmph 7 7" xfId="8612"/>
    <cellStyle name="SAPBEXaggDataEmph 8" xfId="8613"/>
    <cellStyle name="SAPBEXaggDataEmph 8 2" xfId="8614"/>
    <cellStyle name="SAPBEXaggDataEmph 8 2 2" xfId="8615"/>
    <cellStyle name="SAPBEXaggDataEmph 8 2 3" xfId="8616"/>
    <cellStyle name="SAPBEXaggDataEmph 8 3" xfId="8617"/>
    <cellStyle name="SAPBEXaggDataEmph 8 3 2" xfId="8618"/>
    <cellStyle name="SAPBEXaggDataEmph 8 3 3" xfId="8619"/>
    <cellStyle name="SAPBEXaggDataEmph 8 4" xfId="8620"/>
    <cellStyle name="SAPBEXaggDataEmph 8 4 2" xfId="8621"/>
    <cellStyle name="SAPBEXaggDataEmph 8 4 3" xfId="8622"/>
    <cellStyle name="SAPBEXaggDataEmph 8 5" xfId="8623"/>
    <cellStyle name="SAPBEXaggDataEmph 8 6" xfId="8624"/>
    <cellStyle name="SAPBEXaggDataEmph 8 7" xfId="8625"/>
    <cellStyle name="SAPBEXaggDataEmph 9" xfId="8626"/>
    <cellStyle name="SAPBEXaggDataEmph 9 2" xfId="8627"/>
    <cellStyle name="SAPBEXaggDataEmph 9 2 2" xfId="8628"/>
    <cellStyle name="SAPBEXaggDataEmph 9 2 3" xfId="8629"/>
    <cellStyle name="SAPBEXaggDataEmph 9 3" xfId="8630"/>
    <cellStyle name="SAPBEXaggDataEmph 9 3 2" xfId="8631"/>
    <cellStyle name="SAPBEXaggDataEmph 9 3 3" xfId="8632"/>
    <cellStyle name="SAPBEXaggDataEmph 9 4" xfId="8633"/>
    <cellStyle name="SAPBEXaggDataEmph 9 4 2" xfId="8634"/>
    <cellStyle name="SAPBEXaggDataEmph 9 4 3" xfId="8635"/>
    <cellStyle name="SAPBEXaggDataEmph 9 5" xfId="8636"/>
    <cellStyle name="SAPBEXaggDataEmph 9 6" xfId="8637"/>
    <cellStyle name="SAPBEXaggDataEmph 9 7" xfId="8638"/>
    <cellStyle name="SAPBEXaggDataEmph_Компании" xfId="8639"/>
    <cellStyle name="SAPBEXaggItem" xfId="8640"/>
    <cellStyle name="SAPBEXaggItem 10" xfId="8641"/>
    <cellStyle name="SAPBEXaggItem 10 2" xfId="8642"/>
    <cellStyle name="SAPBEXaggItem 10 2 2" xfId="8643"/>
    <cellStyle name="SAPBEXaggItem 10 2 3" xfId="8644"/>
    <cellStyle name="SAPBEXaggItem 10 3" xfId="8645"/>
    <cellStyle name="SAPBEXaggItem 10 3 2" xfId="8646"/>
    <cellStyle name="SAPBEXaggItem 10 3 3" xfId="8647"/>
    <cellStyle name="SAPBEXaggItem 10 4" xfId="8648"/>
    <cellStyle name="SAPBEXaggItem 10 4 2" xfId="8649"/>
    <cellStyle name="SAPBEXaggItem 10 4 3" xfId="8650"/>
    <cellStyle name="SAPBEXaggItem 10 5" xfId="8651"/>
    <cellStyle name="SAPBEXaggItem 10 6" xfId="8652"/>
    <cellStyle name="SAPBEXaggItem 10 7" xfId="8653"/>
    <cellStyle name="SAPBEXaggItem 11" xfId="8654"/>
    <cellStyle name="SAPBEXaggItem 11 2" xfId="8655"/>
    <cellStyle name="SAPBEXaggItem 11 2 2" xfId="8656"/>
    <cellStyle name="SAPBEXaggItem 11 2 3" xfId="8657"/>
    <cellStyle name="SAPBEXaggItem 11 3" xfId="8658"/>
    <cellStyle name="SAPBEXaggItem 11 3 2" xfId="8659"/>
    <cellStyle name="SAPBEXaggItem 11 3 3" xfId="8660"/>
    <cellStyle name="SAPBEXaggItem 11 4" xfId="8661"/>
    <cellStyle name="SAPBEXaggItem 11 4 2" xfId="8662"/>
    <cellStyle name="SAPBEXaggItem 11 4 3" xfId="8663"/>
    <cellStyle name="SAPBEXaggItem 11 5" xfId="8664"/>
    <cellStyle name="SAPBEXaggItem 11 6" xfId="8665"/>
    <cellStyle name="SAPBEXaggItem 11 7" xfId="8666"/>
    <cellStyle name="SAPBEXaggItem 12" xfId="8667"/>
    <cellStyle name="SAPBEXaggItem 12 2" xfId="8668"/>
    <cellStyle name="SAPBEXaggItem 12 2 2" xfId="8669"/>
    <cellStyle name="SAPBEXaggItem 12 2 3" xfId="8670"/>
    <cellStyle name="SAPBEXaggItem 12 3" xfId="8671"/>
    <cellStyle name="SAPBEXaggItem 12 3 2" xfId="8672"/>
    <cellStyle name="SAPBEXaggItem 12 3 3" xfId="8673"/>
    <cellStyle name="SAPBEXaggItem 12 4" xfId="8674"/>
    <cellStyle name="SAPBEXaggItem 12 4 2" xfId="8675"/>
    <cellStyle name="SAPBEXaggItem 12 4 3" xfId="8676"/>
    <cellStyle name="SAPBEXaggItem 12 5" xfId="8677"/>
    <cellStyle name="SAPBEXaggItem 12 6" xfId="8678"/>
    <cellStyle name="SAPBEXaggItem 12 7" xfId="8679"/>
    <cellStyle name="SAPBEXaggItem 13" xfId="8680"/>
    <cellStyle name="SAPBEXaggItem 13 2" xfId="8681"/>
    <cellStyle name="SAPBEXaggItem 13 2 2" xfId="8682"/>
    <cellStyle name="SAPBEXaggItem 13 2 3" xfId="8683"/>
    <cellStyle name="SAPBEXaggItem 13 3" xfId="8684"/>
    <cellStyle name="SAPBEXaggItem 13 3 2" xfId="8685"/>
    <cellStyle name="SAPBEXaggItem 13 3 3" xfId="8686"/>
    <cellStyle name="SAPBEXaggItem 13 4" xfId="8687"/>
    <cellStyle name="SAPBEXaggItem 13 4 2" xfId="8688"/>
    <cellStyle name="SAPBEXaggItem 13 4 3" xfId="8689"/>
    <cellStyle name="SAPBEXaggItem 13 5" xfId="8690"/>
    <cellStyle name="SAPBEXaggItem 13 6" xfId="8691"/>
    <cellStyle name="SAPBEXaggItem 13 7" xfId="8692"/>
    <cellStyle name="SAPBEXaggItem 14" xfId="8693"/>
    <cellStyle name="SAPBEXaggItem 14 2" xfId="8694"/>
    <cellStyle name="SAPBEXaggItem 14 2 2" xfId="8695"/>
    <cellStyle name="SAPBEXaggItem 14 2 3" xfId="8696"/>
    <cellStyle name="SAPBEXaggItem 14 3" xfId="8697"/>
    <cellStyle name="SAPBEXaggItem 14 3 2" xfId="8698"/>
    <cellStyle name="SAPBEXaggItem 14 3 3" xfId="8699"/>
    <cellStyle name="SAPBEXaggItem 14 4" xfId="8700"/>
    <cellStyle name="SAPBEXaggItem 14 4 2" xfId="8701"/>
    <cellStyle name="SAPBEXaggItem 14 4 3" xfId="8702"/>
    <cellStyle name="SAPBEXaggItem 14 5" xfId="8703"/>
    <cellStyle name="SAPBEXaggItem 14 6" xfId="8704"/>
    <cellStyle name="SAPBEXaggItem 14 7" xfId="8705"/>
    <cellStyle name="SAPBEXaggItem 15" xfId="8706"/>
    <cellStyle name="SAPBEXaggItem 15 2" xfId="8707"/>
    <cellStyle name="SAPBEXaggItem 15 2 2" xfId="8708"/>
    <cellStyle name="SAPBEXaggItem 15 2 3" xfId="8709"/>
    <cellStyle name="SAPBEXaggItem 15 2 4" xfId="8710"/>
    <cellStyle name="SAPBEXaggItem 15 3" xfId="8711"/>
    <cellStyle name="SAPBEXaggItem 15 3 2" xfId="8712"/>
    <cellStyle name="SAPBEXaggItem 15 3 3" xfId="8713"/>
    <cellStyle name="SAPBEXaggItem 15 4" xfId="8714"/>
    <cellStyle name="SAPBEXaggItem 15 5" xfId="8715"/>
    <cellStyle name="SAPBEXaggItem 15 6" xfId="8716"/>
    <cellStyle name="SAPBEXaggItem 16" xfId="8717"/>
    <cellStyle name="SAPBEXaggItem 16 2" xfId="8718"/>
    <cellStyle name="SAPBEXaggItem 16 3" xfId="8719"/>
    <cellStyle name="SAPBEXaggItem 16 4" xfId="8720"/>
    <cellStyle name="SAPBEXaggItem 17" xfId="8721"/>
    <cellStyle name="SAPBEXaggItem 17 2" xfId="8722"/>
    <cellStyle name="SAPBEXaggItem 17 3" xfId="8723"/>
    <cellStyle name="SAPBEXaggItem 18" xfId="8724"/>
    <cellStyle name="SAPBEXaggItem 19" xfId="8725"/>
    <cellStyle name="SAPBEXaggItem 2" xfId="8726"/>
    <cellStyle name="SAPBEXaggItem 2 2" xfId="8727"/>
    <cellStyle name="SAPBEXaggItem 2 2 2" xfId="8728"/>
    <cellStyle name="SAPBEXaggItem 2 2 3" xfId="8729"/>
    <cellStyle name="SAPBEXaggItem 2 2 4" xfId="8730"/>
    <cellStyle name="SAPBEXaggItem 2 3" xfId="8731"/>
    <cellStyle name="SAPBEXaggItem 2 3 2" xfId="8732"/>
    <cellStyle name="SAPBEXaggItem 2 3 3" xfId="8733"/>
    <cellStyle name="SAPBEXaggItem 2 4" xfId="8734"/>
    <cellStyle name="SAPBEXaggItem 2 4 2" xfId="8735"/>
    <cellStyle name="SAPBEXaggItem 2 4 3" xfId="8736"/>
    <cellStyle name="SAPBEXaggItem 2 5" xfId="8737"/>
    <cellStyle name="SAPBEXaggItem 2 6" xfId="8738"/>
    <cellStyle name="SAPBEXaggItem 2 7" xfId="8739"/>
    <cellStyle name="SAPBEXaggItem 2 8" xfId="8740"/>
    <cellStyle name="SAPBEXaggItem 20" xfId="8741"/>
    <cellStyle name="SAPBEXaggItem 21" xfId="8742"/>
    <cellStyle name="SAPBEXaggItem 3" xfId="8743"/>
    <cellStyle name="SAPBEXaggItem 3 2" xfId="8744"/>
    <cellStyle name="SAPBEXaggItem 3 2 2" xfId="8745"/>
    <cellStyle name="SAPBEXaggItem 3 2 3" xfId="8746"/>
    <cellStyle name="SAPBEXaggItem 3 3" xfId="8747"/>
    <cellStyle name="SAPBEXaggItem 3 3 2" xfId="8748"/>
    <cellStyle name="SAPBEXaggItem 3 3 3" xfId="8749"/>
    <cellStyle name="SAPBEXaggItem 3 4" xfId="8750"/>
    <cellStyle name="SAPBEXaggItem 3 4 2" xfId="8751"/>
    <cellStyle name="SAPBEXaggItem 3 4 3" xfId="8752"/>
    <cellStyle name="SAPBEXaggItem 3 5" xfId="8753"/>
    <cellStyle name="SAPBEXaggItem 3 6" xfId="8754"/>
    <cellStyle name="SAPBEXaggItem 3 7" xfId="8755"/>
    <cellStyle name="SAPBEXaggItem 3 8" xfId="8756"/>
    <cellStyle name="SAPBEXaggItem 4" xfId="8757"/>
    <cellStyle name="SAPBEXaggItem 4 2" xfId="8758"/>
    <cellStyle name="SAPBEXaggItem 4 2 2" xfId="8759"/>
    <cellStyle name="SAPBEXaggItem 4 2 3" xfId="8760"/>
    <cellStyle name="SAPBEXaggItem 4 3" xfId="8761"/>
    <cellStyle name="SAPBEXaggItem 4 3 2" xfId="8762"/>
    <cellStyle name="SAPBEXaggItem 4 3 3" xfId="8763"/>
    <cellStyle name="SAPBEXaggItem 4 4" xfId="8764"/>
    <cellStyle name="SAPBEXaggItem 4 4 2" xfId="8765"/>
    <cellStyle name="SAPBEXaggItem 4 4 3" xfId="8766"/>
    <cellStyle name="SAPBEXaggItem 4 5" xfId="8767"/>
    <cellStyle name="SAPBEXaggItem 4 6" xfId="8768"/>
    <cellStyle name="SAPBEXaggItem 4 7" xfId="8769"/>
    <cellStyle name="SAPBEXaggItem 5" xfId="8770"/>
    <cellStyle name="SAPBEXaggItem 5 2" xfId="8771"/>
    <cellStyle name="SAPBEXaggItem 5 2 2" xfId="8772"/>
    <cellStyle name="SAPBEXaggItem 5 2 3" xfId="8773"/>
    <cellStyle name="SAPBEXaggItem 5 3" xfId="8774"/>
    <cellStyle name="SAPBEXaggItem 5 3 2" xfId="8775"/>
    <cellStyle name="SAPBEXaggItem 5 3 3" xfId="8776"/>
    <cellStyle name="SAPBEXaggItem 5 4" xfId="8777"/>
    <cellStyle name="SAPBEXaggItem 5 4 2" xfId="8778"/>
    <cellStyle name="SAPBEXaggItem 5 4 3" xfId="8779"/>
    <cellStyle name="SAPBEXaggItem 5 5" xfId="8780"/>
    <cellStyle name="SAPBEXaggItem 5 6" xfId="8781"/>
    <cellStyle name="SAPBEXaggItem 5 7" xfId="8782"/>
    <cellStyle name="SAPBEXaggItem 6" xfId="8783"/>
    <cellStyle name="SAPBEXaggItem 6 2" xfId="8784"/>
    <cellStyle name="SAPBEXaggItem 6 2 2" xfId="8785"/>
    <cellStyle name="SAPBEXaggItem 6 2 3" xfId="8786"/>
    <cellStyle name="SAPBEXaggItem 6 3" xfId="8787"/>
    <cellStyle name="SAPBEXaggItem 6 3 2" xfId="8788"/>
    <cellStyle name="SAPBEXaggItem 6 3 3" xfId="8789"/>
    <cellStyle name="SAPBEXaggItem 6 4" xfId="8790"/>
    <cellStyle name="SAPBEXaggItem 6 4 2" xfId="8791"/>
    <cellStyle name="SAPBEXaggItem 6 4 3" xfId="8792"/>
    <cellStyle name="SAPBEXaggItem 6 5" xfId="8793"/>
    <cellStyle name="SAPBEXaggItem 6 6" xfId="8794"/>
    <cellStyle name="SAPBEXaggItem 6 7" xfId="8795"/>
    <cellStyle name="SAPBEXaggItem 7" xfId="8796"/>
    <cellStyle name="SAPBEXaggItem 7 2" xfId="8797"/>
    <cellStyle name="SAPBEXaggItem 7 2 2" xfId="8798"/>
    <cellStyle name="SAPBEXaggItem 7 2 3" xfId="8799"/>
    <cellStyle name="SAPBEXaggItem 7 3" xfId="8800"/>
    <cellStyle name="SAPBEXaggItem 7 3 2" xfId="8801"/>
    <cellStyle name="SAPBEXaggItem 7 3 3" xfId="8802"/>
    <cellStyle name="SAPBEXaggItem 7 4" xfId="8803"/>
    <cellStyle name="SAPBEXaggItem 7 4 2" xfId="8804"/>
    <cellStyle name="SAPBEXaggItem 7 4 3" xfId="8805"/>
    <cellStyle name="SAPBEXaggItem 7 5" xfId="8806"/>
    <cellStyle name="SAPBEXaggItem 7 6" xfId="8807"/>
    <cellStyle name="SAPBEXaggItem 7 7" xfId="8808"/>
    <cellStyle name="SAPBEXaggItem 8" xfId="8809"/>
    <cellStyle name="SAPBEXaggItem 8 2" xfId="8810"/>
    <cellStyle name="SAPBEXaggItem 8 2 2" xfId="8811"/>
    <cellStyle name="SAPBEXaggItem 8 2 3" xfId="8812"/>
    <cellStyle name="SAPBEXaggItem 8 3" xfId="8813"/>
    <cellStyle name="SAPBEXaggItem 8 3 2" xfId="8814"/>
    <cellStyle name="SAPBEXaggItem 8 3 3" xfId="8815"/>
    <cellStyle name="SAPBEXaggItem 8 4" xfId="8816"/>
    <cellStyle name="SAPBEXaggItem 8 4 2" xfId="8817"/>
    <cellStyle name="SAPBEXaggItem 8 4 3" xfId="8818"/>
    <cellStyle name="SAPBEXaggItem 8 5" xfId="8819"/>
    <cellStyle name="SAPBEXaggItem 8 6" xfId="8820"/>
    <cellStyle name="SAPBEXaggItem 8 7" xfId="8821"/>
    <cellStyle name="SAPBEXaggItem 9" xfId="8822"/>
    <cellStyle name="SAPBEXaggItem 9 2" xfId="8823"/>
    <cellStyle name="SAPBEXaggItem 9 2 2" xfId="8824"/>
    <cellStyle name="SAPBEXaggItem 9 2 3" xfId="8825"/>
    <cellStyle name="SAPBEXaggItem 9 3" xfId="8826"/>
    <cellStyle name="SAPBEXaggItem 9 3 2" xfId="8827"/>
    <cellStyle name="SAPBEXaggItem 9 3 3" xfId="8828"/>
    <cellStyle name="SAPBEXaggItem 9 4" xfId="8829"/>
    <cellStyle name="SAPBEXaggItem 9 4 2" xfId="8830"/>
    <cellStyle name="SAPBEXaggItem 9 4 3" xfId="8831"/>
    <cellStyle name="SAPBEXaggItem 9 5" xfId="8832"/>
    <cellStyle name="SAPBEXaggItem 9 6" xfId="8833"/>
    <cellStyle name="SAPBEXaggItem 9 7" xfId="8834"/>
    <cellStyle name="SAPBEXaggItem_Компании" xfId="8835"/>
    <cellStyle name="SAPBEXaggItemX" xfId="8836"/>
    <cellStyle name="SAPBEXaggItemX 10" xfId="8837"/>
    <cellStyle name="SAPBEXaggItemX 10 2" xfId="8838"/>
    <cellStyle name="SAPBEXaggItemX 10 2 2" xfId="8839"/>
    <cellStyle name="SAPBEXaggItemX 10 2 3" xfId="8840"/>
    <cellStyle name="SAPBEXaggItemX 10 3" xfId="8841"/>
    <cellStyle name="SAPBEXaggItemX 10 3 2" xfId="8842"/>
    <cellStyle name="SAPBEXaggItemX 10 3 3" xfId="8843"/>
    <cellStyle name="SAPBEXaggItemX 10 4" xfId="8844"/>
    <cellStyle name="SAPBEXaggItemX 10 4 2" xfId="8845"/>
    <cellStyle name="SAPBEXaggItemX 10 4 3" xfId="8846"/>
    <cellStyle name="SAPBEXaggItemX 10 5" xfId="8847"/>
    <cellStyle name="SAPBEXaggItemX 10 6" xfId="8848"/>
    <cellStyle name="SAPBEXaggItemX 10 7" xfId="8849"/>
    <cellStyle name="SAPBEXaggItemX 11" xfId="8850"/>
    <cellStyle name="SAPBEXaggItemX 11 2" xfId="8851"/>
    <cellStyle name="SAPBEXaggItemX 11 2 2" xfId="8852"/>
    <cellStyle name="SAPBEXaggItemX 11 2 3" xfId="8853"/>
    <cellStyle name="SAPBEXaggItemX 11 3" xfId="8854"/>
    <cellStyle name="SAPBEXaggItemX 11 3 2" xfId="8855"/>
    <cellStyle name="SAPBEXaggItemX 11 3 3" xfId="8856"/>
    <cellStyle name="SAPBEXaggItemX 11 4" xfId="8857"/>
    <cellStyle name="SAPBEXaggItemX 11 4 2" xfId="8858"/>
    <cellStyle name="SAPBEXaggItemX 11 4 3" xfId="8859"/>
    <cellStyle name="SAPBEXaggItemX 11 5" xfId="8860"/>
    <cellStyle name="SAPBEXaggItemX 11 6" xfId="8861"/>
    <cellStyle name="SAPBEXaggItemX 11 7" xfId="8862"/>
    <cellStyle name="SAPBEXaggItemX 12" xfId="8863"/>
    <cellStyle name="SAPBEXaggItemX 12 2" xfId="8864"/>
    <cellStyle name="SAPBEXaggItemX 12 2 2" xfId="8865"/>
    <cellStyle name="SAPBEXaggItemX 12 2 3" xfId="8866"/>
    <cellStyle name="SAPBEXaggItemX 12 3" xfId="8867"/>
    <cellStyle name="SAPBEXaggItemX 12 3 2" xfId="8868"/>
    <cellStyle name="SAPBEXaggItemX 12 3 3" xfId="8869"/>
    <cellStyle name="SAPBEXaggItemX 12 4" xfId="8870"/>
    <cellStyle name="SAPBEXaggItemX 12 4 2" xfId="8871"/>
    <cellStyle name="SAPBEXaggItemX 12 4 3" xfId="8872"/>
    <cellStyle name="SAPBEXaggItemX 12 5" xfId="8873"/>
    <cellStyle name="SAPBEXaggItemX 12 6" xfId="8874"/>
    <cellStyle name="SAPBEXaggItemX 12 7" xfId="8875"/>
    <cellStyle name="SAPBEXaggItemX 13" xfId="8876"/>
    <cellStyle name="SAPBEXaggItemX 13 2" xfId="8877"/>
    <cellStyle name="SAPBEXaggItemX 13 2 2" xfId="8878"/>
    <cellStyle name="SAPBEXaggItemX 13 2 3" xfId="8879"/>
    <cellStyle name="SAPBEXaggItemX 13 3" xfId="8880"/>
    <cellStyle name="SAPBEXaggItemX 13 3 2" xfId="8881"/>
    <cellStyle name="SAPBEXaggItemX 13 3 3" xfId="8882"/>
    <cellStyle name="SAPBEXaggItemX 13 4" xfId="8883"/>
    <cellStyle name="SAPBEXaggItemX 13 4 2" xfId="8884"/>
    <cellStyle name="SAPBEXaggItemX 13 4 3" xfId="8885"/>
    <cellStyle name="SAPBEXaggItemX 13 5" xfId="8886"/>
    <cellStyle name="SAPBEXaggItemX 13 6" xfId="8887"/>
    <cellStyle name="SAPBEXaggItemX 13 7" xfId="8888"/>
    <cellStyle name="SAPBEXaggItemX 14" xfId="8889"/>
    <cellStyle name="SAPBEXaggItemX 14 2" xfId="8890"/>
    <cellStyle name="SAPBEXaggItemX 14 2 2" xfId="8891"/>
    <cellStyle name="SAPBEXaggItemX 14 2 3" xfId="8892"/>
    <cellStyle name="SAPBEXaggItemX 14 3" xfId="8893"/>
    <cellStyle name="SAPBEXaggItemX 14 3 2" xfId="8894"/>
    <cellStyle name="SAPBEXaggItemX 14 3 3" xfId="8895"/>
    <cellStyle name="SAPBEXaggItemX 14 4" xfId="8896"/>
    <cellStyle name="SAPBEXaggItemX 14 4 2" xfId="8897"/>
    <cellStyle name="SAPBEXaggItemX 14 4 3" xfId="8898"/>
    <cellStyle name="SAPBEXaggItemX 14 5" xfId="8899"/>
    <cellStyle name="SAPBEXaggItemX 14 6" xfId="8900"/>
    <cellStyle name="SAPBEXaggItemX 14 7" xfId="8901"/>
    <cellStyle name="SAPBEXaggItemX 15" xfId="8902"/>
    <cellStyle name="SAPBEXaggItemX 15 2" xfId="8903"/>
    <cellStyle name="SAPBEXaggItemX 15 2 2" xfId="8904"/>
    <cellStyle name="SAPBEXaggItemX 15 2 3" xfId="8905"/>
    <cellStyle name="SAPBEXaggItemX 15 2 4" xfId="8906"/>
    <cellStyle name="SAPBEXaggItemX 15 3" xfId="8907"/>
    <cellStyle name="SAPBEXaggItemX 15 3 2" xfId="8908"/>
    <cellStyle name="SAPBEXaggItemX 15 3 3" xfId="8909"/>
    <cellStyle name="SAPBEXaggItemX 15 4" xfId="8910"/>
    <cellStyle name="SAPBEXaggItemX 15 5" xfId="8911"/>
    <cellStyle name="SAPBEXaggItemX 15 6" xfId="8912"/>
    <cellStyle name="SAPBEXaggItemX 16" xfId="8913"/>
    <cellStyle name="SAPBEXaggItemX 16 2" xfId="8914"/>
    <cellStyle name="SAPBEXaggItemX 16 3" xfId="8915"/>
    <cellStyle name="SAPBEXaggItemX 16 4" xfId="8916"/>
    <cellStyle name="SAPBEXaggItemX 17" xfId="8917"/>
    <cellStyle name="SAPBEXaggItemX 17 2" xfId="8918"/>
    <cellStyle name="SAPBEXaggItemX 17 3" xfId="8919"/>
    <cellStyle name="SAPBEXaggItemX 18" xfId="8920"/>
    <cellStyle name="SAPBEXaggItemX 19" xfId="8921"/>
    <cellStyle name="SAPBEXaggItemX 2" xfId="8922"/>
    <cellStyle name="SAPBEXaggItemX 2 2" xfId="8923"/>
    <cellStyle name="SAPBEXaggItemX 2 2 2" xfId="8924"/>
    <cellStyle name="SAPBEXaggItemX 2 2 3" xfId="8925"/>
    <cellStyle name="SAPBEXaggItemX 2 2 4" xfId="8926"/>
    <cellStyle name="SAPBEXaggItemX 2 3" xfId="8927"/>
    <cellStyle name="SAPBEXaggItemX 2 3 2" xfId="8928"/>
    <cellStyle name="SAPBEXaggItemX 2 3 3" xfId="8929"/>
    <cellStyle name="SAPBEXaggItemX 2 4" xfId="8930"/>
    <cellStyle name="SAPBEXaggItemX 2 4 2" xfId="8931"/>
    <cellStyle name="SAPBEXaggItemX 2 4 3" xfId="8932"/>
    <cellStyle name="SAPBEXaggItemX 2 5" xfId="8933"/>
    <cellStyle name="SAPBEXaggItemX 2 6" xfId="8934"/>
    <cellStyle name="SAPBEXaggItemX 2 7" xfId="8935"/>
    <cellStyle name="SAPBEXaggItemX 2 8" xfId="8936"/>
    <cellStyle name="SAPBEXaggItemX 20" xfId="8937"/>
    <cellStyle name="SAPBEXaggItemX 21" xfId="8938"/>
    <cellStyle name="SAPBEXaggItemX 3" xfId="8939"/>
    <cellStyle name="SAPBEXaggItemX 3 2" xfId="8940"/>
    <cellStyle name="SAPBEXaggItemX 3 2 2" xfId="8941"/>
    <cellStyle name="SAPBEXaggItemX 3 2 3" xfId="8942"/>
    <cellStyle name="SAPBEXaggItemX 3 3" xfId="8943"/>
    <cellStyle name="SAPBEXaggItemX 3 3 2" xfId="8944"/>
    <cellStyle name="SAPBEXaggItemX 3 3 3" xfId="8945"/>
    <cellStyle name="SAPBEXaggItemX 3 4" xfId="8946"/>
    <cellStyle name="SAPBEXaggItemX 3 4 2" xfId="8947"/>
    <cellStyle name="SAPBEXaggItemX 3 4 3" xfId="8948"/>
    <cellStyle name="SAPBEXaggItemX 3 5" xfId="8949"/>
    <cellStyle name="SAPBEXaggItemX 3 6" xfId="8950"/>
    <cellStyle name="SAPBEXaggItemX 3 7" xfId="8951"/>
    <cellStyle name="SAPBEXaggItemX 3 8" xfId="8952"/>
    <cellStyle name="SAPBEXaggItemX 4" xfId="8953"/>
    <cellStyle name="SAPBEXaggItemX 4 2" xfId="8954"/>
    <cellStyle name="SAPBEXaggItemX 4 2 2" xfId="8955"/>
    <cellStyle name="SAPBEXaggItemX 4 2 3" xfId="8956"/>
    <cellStyle name="SAPBEXaggItemX 4 3" xfId="8957"/>
    <cellStyle name="SAPBEXaggItemX 4 3 2" xfId="8958"/>
    <cellStyle name="SAPBEXaggItemX 4 3 3" xfId="8959"/>
    <cellStyle name="SAPBEXaggItemX 4 4" xfId="8960"/>
    <cellStyle name="SAPBEXaggItemX 4 4 2" xfId="8961"/>
    <cellStyle name="SAPBEXaggItemX 4 4 3" xfId="8962"/>
    <cellStyle name="SAPBEXaggItemX 4 5" xfId="8963"/>
    <cellStyle name="SAPBEXaggItemX 4 6" xfId="8964"/>
    <cellStyle name="SAPBEXaggItemX 4 7" xfId="8965"/>
    <cellStyle name="SAPBEXaggItemX 5" xfId="8966"/>
    <cellStyle name="SAPBEXaggItemX 5 2" xfId="8967"/>
    <cellStyle name="SAPBEXaggItemX 5 2 2" xfId="8968"/>
    <cellStyle name="SAPBEXaggItemX 5 2 3" xfId="8969"/>
    <cellStyle name="SAPBEXaggItemX 5 3" xfId="8970"/>
    <cellStyle name="SAPBEXaggItemX 5 3 2" xfId="8971"/>
    <cellStyle name="SAPBEXaggItemX 5 3 3" xfId="8972"/>
    <cellStyle name="SAPBEXaggItemX 5 4" xfId="8973"/>
    <cellStyle name="SAPBEXaggItemX 5 4 2" xfId="8974"/>
    <cellStyle name="SAPBEXaggItemX 5 4 3" xfId="8975"/>
    <cellStyle name="SAPBEXaggItemX 5 5" xfId="8976"/>
    <cellStyle name="SAPBEXaggItemX 5 6" xfId="8977"/>
    <cellStyle name="SAPBEXaggItemX 5 7" xfId="8978"/>
    <cellStyle name="SAPBEXaggItemX 6" xfId="8979"/>
    <cellStyle name="SAPBEXaggItemX 6 2" xfId="8980"/>
    <cellStyle name="SAPBEXaggItemX 6 2 2" xfId="8981"/>
    <cellStyle name="SAPBEXaggItemX 6 2 3" xfId="8982"/>
    <cellStyle name="SAPBEXaggItemX 6 3" xfId="8983"/>
    <cellStyle name="SAPBEXaggItemX 6 3 2" xfId="8984"/>
    <cellStyle name="SAPBEXaggItemX 6 3 3" xfId="8985"/>
    <cellStyle name="SAPBEXaggItemX 6 4" xfId="8986"/>
    <cellStyle name="SAPBEXaggItemX 6 4 2" xfId="8987"/>
    <cellStyle name="SAPBEXaggItemX 6 4 3" xfId="8988"/>
    <cellStyle name="SAPBEXaggItemX 6 5" xfId="8989"/>
    <cellStyle name="SAPBEXaggItemX 6 6" xfId="8990"/>
    <cellStyle name="SAPBEXaggItemX 6 7" xfId="8991"/>
    <cellStyle name="SAPBEXaggItemX 7" xfId="8992"/>
    <cellStyle name="SAPBEXaggItemX 7 2" xfId="8993"/>
    <cellStyle name="SAPBEXaggItemX 7 2 2" xfId="8994"/>
    <cellStyle name="SAPBEXaggItemX 7 2 3" xfId="8995"/>
    <cellStyle name="SAPBEXaggItemX 7 3" xfId="8996"/>
    <cellStyle name="SAPBEXaggItemX 7 3 2" xfId="8997"/>
    <cellStyle name="SAPBEXaggItemX 7 3 3" xfId="8998"/>
    <cellStyle name="SAPBEXaggItemX 7 4" xfId="8999"/>
    <cellStyle name="SAPBEXaggItemX 7 4 2" xfId="9000"/>
    <cellStyle name="SAPBEXaggItemX 7 4 3" xfId="9001"/>
    <cellStyle name="SAPBEXaggItemX 7 5" xfId="9002"/>
    <cellStyle name="SAPBEXaggItemX 7 6" xfId="9003"/>
    <cellStyle name="SAPBEXaggItemX 7 7" xfId="9004"/>
    <cellStyle name="SAPBEXaggItemX 8" xfId="9005"/>
    <cellStyle name="SAPBEXaggItemX 8 2" xfId="9006"/>
    <cellStyle name="SAPBEXaggItemX 8 2 2" xfId="9007"/>
    <cellStyle name="SAPBEXaggItemX 8 2 3" xfId="9008"/>
    <cellStyle name="SAPBEXaggItemX 8 3" xfId="9009"/>
    <cellStyle name="SAPBEXaggItemX 8 3 2" xfId="9010"/>
    <cellStyle name="SAPBEXaggItemX 8 3 3" xfId="9011"/>
    <cellStyle name="SAPBEXaggItemX 8 4" xfId="9012"/>
    <cellStyle name="SAPBEXaggItemX 8 4 2" xfId="9013"/>
    <cellStyle name="SAPBEXaggItemX 8 4 3" xfId="9014"/>
    <cellStyle name="SAPBEXaggItemX 8 5" xfId="9015"/>
    <cellStyle name="SAPBEXaggItemX 8 6" xfId="9016"/>
    <cellStyle name="SAPBEXaggItemX 8 7" xfId="9017"/>
    <cellStyle name="SAPBEXaggItemX 9" xfId="9018"/>
    <cellStyle name="SAPBEXaggItemX 9 2" xfId="9019"/>
    <cellStyle name="SAPBEXaggItemX 9 2 2" xfId="9020"/>
    <cellStyle name="SAPBEXaggItemX 9 2 3" xfId="9021"/>
    <cellStyle name="SAPBEXaggItemX 9 3" xfId="9022"/>
    <cellStyle name="SAPBEXaggItemX 9 3 2" xfId="9023"/>
    <cellStyle name="SAPBEXaggItemX 9 3 3" xfId="9024"/>
    <cellStyle name="SAPBEXaggItemX 9 4" xfId="9025"/>
    <cellStyle name="SAPBEXaggItemX 9 4 2" xfId="9026"/>
    <cellStyle name="SAPBEXaggItemX 9 4 3" xfId="9027"/>
    <cellStyle name="SAPBEXaggItemX 9 5" xfId="9028"/>
    <cellStyle name="SAPBEXaggItemX 9 6" xfId="9029"/>
    <cellStyle name="SAPBEXaggItemX 9 7" xfId="9030"/>
    <cellStyle name="SAPBEXaggItemX_Компании" xfId="9031"/>
    <cellStyle name="SAPBEXchaText" xfId="9032"/>
    <cellStyle name="SAPBEXchaText 2" xfId="9033"/>
    <cellStyle name="SAPBEXchaText 2 2" xfId="9034"/>
    <cellStyle name="SAPBEXchaText 2 3" xfId="9035"/>
    <cellStyle name="SAPBEXchaText 3" xfId="9036"/>
    <cellStyle name="SAPBEXchaText 3 2" xfId="9037"/>
    <cellStyle name="SAPBEXchaText 4" xfId="9038"/>
    <cellStyle name="SAPBEXchaText 5" xfId="9039"/>
    <cellStyle name="SAPBEXchaText_Компании" xfId="9040"/>
    <cellStyle name="SAPBEXexcBad7" xfId="9041"/>
    <cellStyle name="SAPBEXexcBad7 10" xfId="9042"/>
    <cellStyle name="SAPBEXexcBad7 10 2" xfId="9043"/>
    <cellStyle name="SAPBEXexcBad7 10 2 2" xfId="9044"/>
    <cellStyle name="SAPBEXexcBad7 10 2 3" xfId="9045"/>
    <cellStyle name="SAPBEXexcBad7 10 3" xfId="9046"/>
    <cellStyle name="SAPBEXexcBad7 10 3 2" xfId="9047"/>
    <cellStyle name="SAPBEXexcBad7 10 3 3" xfId="9048"/>
    <cellStyle name="SAPBEXexcBad7 10 4" xfId="9049"/>
    <cellStyle name="SAPBEXexcBad7 10 4 2" xfId="9050"/>
    <cellStyle name="SAPBEXexcBad7 10 4 3" xfId="9051"/>
    <cellStyle name="SAPBEXexcBad7 10 5" xfId="9052"/>
    <cellStyle name="SAPBEXexcBad7 10 6" xfId="9053"/>
    <cellStyle name="SAPBEXexcBad7 10 7" xfId="9054"/>
    <cellStyle name="SAPBEXexcBad7 11" xfId="9055"/>
    <cellStyle name="SAPBEXexcBad7 11 2" xfId="9056"/>
    <cellStyle name="SAPBEXexcBad7 11 2 2" xfId="9057"/>
    <cellStyle name="SAPBEXexcBad7 11 2 3" xfId="9058"/>
    <cellStyle name="SAPBEXexcBad7 11 3" xfId="9059"/>
    <cellStyle name="SAPBEXexcBad7 11 3 2" xfId="9060"/>
    <cellStyle name="SAPBEXexcBad7 11 3 3" xfId="9061"/>
    <cellStyle name="SAPBEXexcBad7 11 4" xfId="9062"/>
    <cellStyle name="SAPBEXexcBad7 11 4 2" xfId="9063"/>
    <cellStyle name="SAPBEXexcBad7 11 4 3" xfId="9064"/>
    <cellStyle name="SAPBEXexcBad7 11 5" xfId="9065"/>
    <cellStyle name="SAPBEXexcBad7 11 6" xfId="9066"/>
    <cellStyle name="SAPBEXexcBad7 11 7" xfId="9067"/>
    <cellStyle name="SAPBEXexcBad7 12" xfId="9068"/>
    <cellStyle name="SAPBEXexcBad7 12 2" xfId="9069"/>
    <cellStyle name="SAPBEXexcBad7 12 2 2" xfId="9070"/>
    <cellStyle name="SAPBEXexcBad7 12 2 3" xfId="9071"/>
    <cellStyle name="SAPBEXexcBad7 12 3" xfId="9072"/>
    <cellStyle name="SAPBEXexcBad7 12 3 2" xfId="9073"/>
    <cellStyle name="SAPBEXexcBad7 12 3 3" xfId="9074"/>
    <cellStyle name="SAPBEXexcBad7 12 4" xfId="9075"/>
    <cellStyle name="SAPBEXexcBad7 12 4 2" xfId="9076"/>
    <cellStyle name="SAPBEXexcBad7 12 4 3" xfId="9077"/>
    <cellStyle name="SAPBEXexcBad7 12 5" xfId="9078"/>
    <cellStyle name="SAPBEXexcBad7 12 6" xfId="9079"/>
    <cellStyle name="SAPBEXexcBad7 12 7" xfId="9080"/>
    <cellStyle name="SAPBEXexcBad7 13" xfId="9081"/>
    <cellStyle name="SAPBEXexcBad7 13 2" xfId="9082"/>
    <cellStyle name="SAPBEXexcBad7 13 2 2" xfId="9083"/>
    <cellStyle name="SAPBEXexcBad7 13 2 3" xfId="9084"/>
    <cellStyle name="SAPBEXexcBad7 13 3" xfId="9085"/>
    <cellStyle name="SAPBEXexcBad7 13 3 2" xfId="9086"/>
    <cellStyle name="SAPBEXexcBad7 13 3 3" xfId="9087"/>
    <cellStyle name="SAPBEXexcBad7 13 4" xfId="9088"/>
    <cellStyle name="SAPBEXexcBad7 13 4 2" xfId="9089"/>
    <cellStyle name="SAPBEXexcBad7 13 4 3" xfId="9090"/>
    <cellStyle name="SAPBEXexcBad7 13 5" xfId="9091"/>
    <cellStyle name="SAPBEXexcBad7 13 6" xfId="9092"/>
    <cellStyle name="SAPBEXexcBad7 13 7" xfId="9093"/>
    <cellStyle name="SAPBEXexcBad7 14" xfId="9094"/>
    <cellStyle name="SAPBEXexcBad7 14 2" xfId="9095"/>
    <cellStyle name="SAPBEXexcBad7 14 2 2" xfId="9096"/>
    <cellStyle name="SAPBEXexcBad7 14 2 3" xfId="9097"/>
    <cellStyle name="SAPBEXexcBad7 14 3" xfId="9098"/>
    <cellStyle name="SAPBEXexcBad7 14 3 2" xfId="9099"/>
    <cellStyle name="SAPBEXexcBad7 14 3 3" xfId="9100"/>
    <cellStyle name="SAPBEXexcBad7 14 4" xfId="9101"/>
    <cellStyle name="SAPBEXexcBad7 14 4 2" xfId="9102"/>
    <cellStyle name="SAPBEXexcBad7 14 4 3" xfId="9103"/>
    <cellStyle name="SAPBEXexcBad7 14 5" xfId="9104"/>
    <cellStyle name="SAPBEXexcBad7 14 6" xfId="9105"/>
    <cellStyle name="SAPBEXexcBad7 14 7" xfId="9106"/>
    <cellStyle name="SAPBEXexcBad7 15" xfId="9107"/>
    <cellStyle name="SAPBEXexcBad7 15 2" xfId="9108"/>
    <cellStyle name="SAPBEXexcBad7 15 2 2" xfId="9109"/>
    <cellStyle name="SAPBEXexcBad7 15 2 3" xfId="9110"/>
    <cellStyle name="SAPBEXexcBad7 15 2 4" xfId="9111"/>
    <cellStyle name="SAPBEXexcBad7 15 3" xfId="9112"/>
    <cellStyle name="SAPBEXexcBad7 15 3 2" xfId="9113"/>
    <cellStyle name="SAPBEXexcBad7 15 3 3" xfId="9114"/>
    <cellStyle name="SAPBEXexcBad7 15 4" xfId="9115"/>
    <cellStyle name="SAPBEXexcBad7 15 5" xfId="9116"/>
    <cellStyle name="SAPBEXexcBad7 15 6" xfId="9117"/>
    <cellStyle name="SAPBEXexcBad7 16" xfId="9118"/>
    <cellStyle name="SAPBEXexcBad7 16 2" xfId="9119"/>
    <cellStyle name="SAPBEXexcBad7 16 3" xfId="9120"/>
    <cellStyle name="SAPBEXexcBad7 16 4" xfId="9121"/>
    <cellStyle name="SAPBEXexcBad7 17" xfId="9122"/>
    <cellStyle name="SAPBEXexcBad7 17 2" xfId="9123"/>
    <cellStyle name="SAPBEXexcBad7 17 3" xfId="9124"/>
    <cellStyle name="SAPBEXexcBad7 18" xfId="9125"/>
    <cellStyle name="SAPBEXexcBad7 19" xfId="9126"/>
    <cellStyle name="SAPBEXexcBad7 2" xfId="9127"/>
    <cellStyle name="SAPBEXexcBad7 2 2" xfId="9128"/>
    <cellStyle name="SAPBEXexcBad7 2 2 2" xfId="9129"/>
    <cellStyle name="SAPBEXexcBad7 2 2 3" xfId="9130"/>
    <cellStyle name="SAPBEXexcBad7 2 2 4" xfId="9131"/>
    <cellStyle name="SAPBEXexcBad7 2 3" xfId="9132"/>
    <cellStyle name="SAPBEXexcBad7 2 3 2" xfId="9133"/>
    <cellStyle name="SAPBEXexcBad7 2 3 3" xfId="9134"/>
    <cellStyle name="SAPBEXexcBad7 2 4" xfId="9135"/>
    <cellStyle name="SAPBEXexcBad7 2 4 2" xfId="9136"/>
    <cellStyle name="SAPBEXexcBad7 2 4 3" xfId="9137"/>
    <cellStyle name="SAPBEXexcBad7 2 5" xfId="9138"/>
    <cellStyle name="SAPBEXexcBad7 2 6" xfId="9139"/>
    <cellStyle name="SAPBEXexcBad7 2 7" xfId="9140"/>
    <cellStyle name="SAPBEXexcBad7 2 8" xfId="9141"/>
    <cellStyle name="SAPBEXexcBad7 20" xfId="9142"/>
    <cellStyle name="SAPBEXexcBad7 21" xfId="9143"/>
    <cellStyle name="SAPBEXexcBad7 3" xfId="9144"/>
    <cellStyle name="SAPBEXexcBad7 3 2" xfId="9145"/>
    <cellStyle name="SAPBEXexcBad7 3 2 2" xfId="9146"/>
    <cellStyle name="SAPBEXexcBad7 3 2 3" xfId="9147"/>
    <cellStyle name="SAPBEXexcBad7 3 3" xfId="9148"/>
    <cellStyle name="SAPBEXexcBad7 3 3 2" xfId="9149"/>
    <cellStyle name="SAPBEXexcBad7 3 3 3" xfId="9150"/>
    <cellStyle name="SAPBEXexcBad7 3 4" xfId="9151"/>
    <cellStyle name="SAPBEXexcBad7 3 4 2" xfId="9152"/>
    <cellStyle name="SAPBEXexcBad7 3 4 3" xfId="9153"/>
    <cellStyle name="SAPBEXexcBad7 3 5" xfId="9154"/>
    <cellStyle name="SAPBEXexcBad7 3 6" xfId="9155"/>
    <cellStyle name="SAPBEXexcBad7 3 7" xfId="9156"/>
    <cellStyle name="SAPBEXexcBad7 3 8" xfId="9157"/>
    <cellStyle name="SAPBEXexcBad7 4" xfId="9158"/>
    <cellStyle name="SAPBEXexcBad7 4 2" xfId="9159"/>
    <cellStyle name="SAPBEXexcBad7 4 2 2" xfId="9160"/>
    <cellStyle name="SAPBEXexcBad7 4 2 3" xfId="9161"/>
    <cellStyle name="SAPBEXexcBad7 4 3" xfId="9162"/>
    <cellStyle name="SAPBEXexcBad7 4 3 2" xfId="9163"/>
    <cellStyle name="SAPBEXexcBad7 4 3 3" xfId="9164"/>
    <cellStyle name="SAPBEXexcBad7 4 4" xfId="9165"/>
    <cellStyle name="SAPBEXexcBad7 4 4 2" xfId="9166"/>
    <cellStyle name="SAPBEXexcBad7 4 4 3" xfId="9167"/>
    <cellStyle name="SAPBEXexcBad7 4 5" xfId="9168"/>
    <cellStyle name="SAPBEXexcBad7 4 6" xfId="9169"/>
    <cellStyle name="SAPBEXexcBad7 4 7" xfId="9170"/>
    <cellStyle name="SAPBEXexcBad7 5" xfId="9171"/>
    <cellStyle name="SAPBEXexcBad7 5 2" xfId="9172"/>
    <cellStyle name="SAPBEXexcBad7 5 2 2" xfId="9173"/>
    <cellStyle name="SAPBEXexcBad7 5 2 3" xfId="9174"/>
    <cellStyle name="SAPBEXexcBad7 5 3" xfId="9175"/>
    <cellStyle name="SAPBEXexcBad7 5 3 2" xfId="9176"/>
    <cellStyle name="SAPBEXexcBad7 5 3 3" xfId="9177"/>
    <cellStyle name="SAPBEXexcBad7 5 4" xfId="9178"/>
    <cellStyle name="SAPBEXexcBad7 5 4 2" xfId="9179"/>
    <cellStyle name="SAPBEXexcBad7 5 4 3" xfId="9180"/>
    <cellStyle name="SAPBEXexcBad7 5 5" xfId="9181"/>
    <cellStyle name="SAPBEXexcBad7 5 6" xfId="9182"/>
    <cellStyle name="SAPBEXexcBad7 5 7" xfId="9183"/>
    <cellStyle name="SAPBEXexcBad7 6" xfId="9184"/>
    <cellStyle name="SAPBEXexcBad7 6 2" xfId="9185"/>
    <cellStyle name="SAPBEXexcBad7 6 2 2" xfId="9186"/>
    <cellStyle name="SAPBEXexcBad7 6 2 3" xfId="9187"/>
    <cellStyle name="SAPBEXexcBad7 6 3" xfId="9188"/>
    <cellStyle name="SAPBEXexcBad7 6 3 2" xfId="9189"/>
    <cellStyle name="SAPBEXexcBad7 6 3 3" xfId="9190"/>
    <cellStyle name="SAPBEXexcBad7 6 4" xfId="9191"/>
    <cellStyle name="SAPBEXexcBad7 6 4 2" xfId="9192"/>
    <cellStyle name="SAPBEXexcBad7 6 4 3" xfId="9193"/>
    <cellStyle name="SAPBEXexcBad7 6 5" xfId="9194"/>
    <cellStyle name="SAPBEXexcBad7 6 6" xfId="9195"/>
    <cellStyle name="SAPBEXexcBad7 6 7" xfId="9196"/>
    <cellStyle name="SAPBEXexcBad7 7" xfId="9197"/>
    <cellStyle name="SAPBEXexcBad7 7 2" xfId="9198"/>
    <cellStyle name="SAPBEXexcBad7 7 2 2" xfId="9199"/>
    <cellStyle name="SAPBEXexcBad7 7 2 3" xfId="9200"/>
    <cellStyle name="SAPBEXexcBad7 7 3" xfId="9201"/>
    <cellStyle name="SAPBEXexcBad7 7 3 2" xfId="9202"/>
    <cellStyle name="SAPBEXexcBad7 7 3 3" xfId="9203"/>
    <cellStyle name="SAPBEXexcBad7 7 4" xfId="9204"/>
    <cellStyle name="SAPBEXexcBad7 7 4 2" xfId="9205"/>
    <cellStyle name="SAPBEXexcBad7 7 4 3" xfId="9206"/>
    <cellStyle name="SAPBEXexcBad7 7 5" xfId="9207"/>
    <cellStyle name="SAPBEXexcBad7 7 6" xfId="9208"/>
    <cellStyle name="SAPBEXexcBad7 7 7" xfId="9209"/>
    <cellStyle name="SAPBEXexcBad7 8" xfId="9210"/>
    <cellStyle name="SAPBEXexcBad7 8 2" xfId="9211"/>
    <cellStyle name="SAPBEXexcBad7 8 2 2" xfId="9212"/>
    <cellStyle name="SAPBEXexcBad7 8 2 3" xfId="9213"/>
    <cellStyle name="SAPBEXexcBad7 8 3" xfId="9214"/>
    <cellStyle name="SAPBEXexcBad7 8 3 2" xfId="9215"/>
    <cellStyle name="SAPBEXexcBad7 8 3 3" xfId="9216"/>
    <cellStyle name="SAPBEXexcBad7 8 4" xfId="9217"/>
    <cellStyle name="SAPBEXexcBad7 8 4 2" xfId="9218"/>
    <cellStyle name="SAPBEXexcBad7 8 4 3" xfId="9219"/>
    <cellStyle name="SAPBEXexcBad7 8 5" xfId="9220"/>
    <cellStyle name="SAPBEXexcBad7 8 6" xfId="9221"/>
    <cellStyle name="SAPBEXexcBad7 8 7" xfId="9222"/>
    <cellStyle name="SAPBEXexcBad7 9" xfId="9223"/>
    <cellStyle name="SAPBEXexcBad7 9 2" xfId="9224"/>
    <cellStyle name="SAPBEXexcBad7 9 2 2" xfId="9225"/>
    <cellStyle name="SAPBEXexcBad7 9 2 3" xfId="9226"/>
    <cellStyle name="SAPBEXexcBad7 9 3" xfId="9227"/>
    <cellStyle name="SAPBEXexcBad7 9 3 2" xfId="9228"/>
    <cellStyle name="SAPBEXexcBad7 9 3 3" xfId="9229"/>
    <cellStyle name="SAPBEXexcBad7 9 4" xfId="9230"/>
    <cellStyle name="SAPBEXexcBad7 9 4 2" xfId="9231"/>
    <cellStyle name="SAPBEXexcBad7 9 4 3" xfId="9232"/>
    <cellStyle name="SAPBEXexcBad7 9 5" xfId="9233"/>
    <cellStyle name="SAPBEXexcBad7 9 6" xfId="9234"/>
    <cellStyle name="SAPBEXexcBad7 9 7" xfId="9235"/>
    <cellStyle name="SAPBEXexcBad7_Компании" xfId="9236"/>
    <cellStyle name="SAPBEXexcBad8" xfId="9237"/>
    <cellStyle name="SAPBEXexcBad8 10" xfId="9238"/>
    <cellStyle name="SAPBEXexcBad8 10 2" xfId="9239"/>
    <cellStyle name="SAPBEXexcBad8 10 2 2" xfId="9240"/>
    <cellStyle name="SAPBEXexcBad8 10 2 3" xfId="9241"/>
    <cellStyle name="SAPBEXexcBad8 10 3" xfId="9242"/>
    <cellStyle name="SAPBEXexcBad8 10 3 2" xfId="9243"/>
    <cellStyle name="SAPBEXexcBad8 10 3 3" xfId="9244"/>
    <cellStyle name="SAPBEXexcBad8 10 4" xfId="9245"/>
    <cellStyle name="SAPBEXexcBad8 10 4 2" xfId="9246"/>
    <cellStyle name="SAPBEXexcBad8 10 4 3" xfId="9247"/>
    <cellStyle name="SAPBEXexcBad8 10 5" xfId="9248"/>
    <cellStyle name="SAPBEXexcBad8 10 6" xfId="9249"/>
    <cellStyle name="SAPBEXexcBad8 10 7" xfId="9250"/>
    <cellStyle name="SAPBEXexcBad8 11" xfId="9251"/>
    <cellStyle name="SAPBEXexcBad8 11 2" xfId="9252"/>
    <cellStyle name="SAPBEXexcBad8 11 2 2" xfId="9253"/>
    <cellStyle name="SAPBEXexcBad8 11 2 3" xfId="9254"/>
    <cellStyle name="SAPBEXexcBad8 11 3" xfId="9255"/>
    <cellStyle name="SAPBEXexcBad8 11 3 2" xfId="9256"/>
    <cellStyle name="SAPBEXexcBad8 11 3 3" xfId="9257"/>
    <cellStyle name="SAPBEXexcBad8 11 4" xfId="9258"/>
    <cellStyle name="SAPBEXexcBad8 11 4 2" xfId="9259"/>
    <cellStyle name="SAPBEXexcBad8 11 4 3" xfId="9260"/>
    <cellStyle name="SAPBEXexcBad8 11 5" xfId="9261"/>
    <cellStyle name="SAPBEXexcBad8 11 6" xfId="9262"/>
    <cellStyle name="SAPBEXexcBad8 11 7" xfId="9263"/>
    <cellStyle name="SAPBEXexcBad8 12" xfId="9264"/>
    <cellStyle name="SAPBEXexcBad8 12 2" xfId="9265"/>
    <cellStyle name="SAPBEXexcBad8 12 2 2" xfId="9266"/>
    <cellStyle name="SAPBEXexcBad8 12 2 3" xfId="9267"/>
    <cellStyle name="SAPBEXexcBad8 12 3" xfId="9268"/>
    <cellStyle name="SAPBEXexcBad8 12 3 2" xfId="9269"/>
    <cellStyle name="SAPBEXexcBad8 12 3 3" xfId="9270"/>
    <cellStyle name="SAPBEXexcBad8 12 4" xfId="9271"/>
    <cellStyle name="SAPBEXexcBad8 12 4 2" xfId="9272"/>
    <cellStyle name="SAPBEXexcBad8 12 4 3" xfId="9273"/>
    <cellStyle name="SAPBEXexcBad8 12 5" xfId="9274"/>
    <cellStyle name="SAPBEXexcBad8 12 6" xfId="9275"/>
    <cellStyle name="SAPBEXexcBad8 12 7" xfId="9276"/>
    <cellStyle name="SAPBEXexcBad8 13" xfId="9277"/>
    <cellStyle name="SAPBEXexcBad8 13 2" xfId="9278"/>
    <cellStyle name="SAPBEXexcBad8 13 2 2" xfId="9279"/>
    <cellStyle name="SAPBEXexcBad8 13 2 3" xfId="9280"/>
    <cellStyle name="SAPBEXexcBad8 13 3" xfId="9281"/>
    <cellStyle name="SAPBEXexcBad8 13 3 2" xfId="9282"/>
    <cellStyle name="SAPBEXexcBad8 13 3 3" xfId="9283"/>
    <cellStyle name="SAPBEXexcBad8 13 4" xfId="9284"/>
    <cellStyle name="SAPBEXexcBad8 13 4 2" xfId="9285"/>
    <cellStyle name="SAPBEXexcBad8 13 4 3" xfId="9286"/>
    <cellStyle name="SAPBEXexcBad8 13 5" xfId="9287"/>
    <cellStyle name="SAPBEXexcBad8 13 6" xfId="9288"/>
    <cellStyle name="SAPBEXexcBad8 13 7" xfId="9289"/>
    <cellStyle name="SAPBEXexcBad8 14" xfId="9290"/>
    <cellStyle name="SAPBEXexcBad8 14 2" xfId="9291"/>
    <cellStyle name="SAPBEXexcBad8 14 2 2" xfId="9292"/>
    <cellStyle name="SAPBEXexcBad8 14 2 3" xfId="9293"/>
    <cellStyle name="SAPBEXexcBad8 14 3" xfId="9294"/>
    <cellStyle name="SAPBEXexcBad8 14 3 2" xfId="9295"/>
    <cellStyle name="SAPBEXexcBad8 14 3 3" xfId="9296"/>
    <cellStyle name="SAPBEXexcBad8 14 4" xfId="9297"/>
    <cellStyle name="SAPBEXexcBad8 14 4 2" xfId="9298"/>
    <cellStyle name="SAPBEXexcBad8 14 4 3" xfId="9299"/>
    <cellStyle name="SAPBEXexcBad8 14 5" xfId="9300"/>
    <cellStyle name="SAPBEXexcBad8 14 6" xfId="9301"/>
    <cellStyle name="SAPBEXexcBad8 14 7" xfId="9302"/>
    <cellStyle name="SAPBEXexcBad8 15" xfId="9303"/>
    <cellStyle name="SAPBEXexcBad8 15 2" xfId="9304"/>
    <cellStyle name="SAPBEXexcBad8 15 2 2" xfId="9305"/>
    <cellStyle name="SAPBEXexcBad8 15 2 3" xfId="9306"/>
    <cellStyle name="SAPBEXexcBad8 15 2 4" xfId="9307"/>
    <cellStyle name="SAPBEXexcBad8 15 3" xfId="9308"/>
    <cellStyle name="SAPBEXexcBad8 15 3 2" xfId="9309"/>
    <cellStyle name="SAPBEXexcBad8 15 3 3" xfId="9310"/>
    <cellStyle name="SAPBEXexcBad8 15 4" xfId="9311"/>
    <cellStyle name="SAPBEXexcBad8 15 5" xfId="9312"/>
    <cellStyle name="SAPBEXexcBad8 15 6" xfId="9313"/>
    <cellStyle name="SAPBEXexcBad8 16" xfId="9314"/>
    <cellStyle name="SAPBEXexcBad8 16 2" xfId="9315"/>
    <cellStyle name="SAPBEXexcBad8 16 3" xfId="9316"/>
    <cellStyle name="SAPBEXexcBad8 16 4" xfId="9317"/>
    <cellStyle name="SAPBEXexcBad8 17" xfId="9318"/>
    <cellStyle name="SAPBEXexcBad8 17 2" xfId="9319"/>
    <cellStyle name="SAPBEXexcBad8 17 3" xfId="9320"/>
    <cellStyle name="SAPBEXexcBad8 18" xfId="9321"/>
    <cellStyle name="SAPBEXexcBad8 19" xfId="9322"/>
    <cellStyle name="SAPBEXexcBad8 2" xfId="9323"/>
    <cellStyle name="SAPBEXexcBad8 2 2" xfId="9324"/>
    <cellStyle name="SAPBEXexcBad8 2 2 2" xfId="9325"/>
    <cellStyle name="SAPBEXexcBad8 2 2 3" xfId="9326"/>
    <cellStyle name="SAPBEXexcBad8 2 2 4" xfId="9327"/>
    <cellStyle name="SAPBEXexcBad8 2 3" xfId="9328"/>
    <cellStyle name="SAPBEXexcBad8 2 3 2" xfId="9329"/>
    <cellStyle name="SAPBEXexcBad8 2 3 3" xfId="9330"/>
    <cellStyle name="SAPBEXexcBad8 2 4" xfId="9331"/>
    <cellStyle name="SAPBEXexcBad8 2 4 2" xfId="9332"/>
    <cellStyle name="SAPBEXexcBad8 2 4 3" xfId="9333"/>
    <cellStyle name="SAPBEXexcBad8 2 5" xfId="9334"/>
    <cellStyle name="SAPBEXexcBad8 2 6" xfId="9335"/>
    <cellStyle name="SAPBEXexcBad8 2 7" xfId="9336"/>
    <cellStyle name="SAPBEXexcBad8 2 8" xfId="9337"/>
    <cellStyle name="SAPBEXexcBad8 20" xfId="9338"/>
    <cellStyle name="SAPBEXexcBad8 21" xfId="9339"/>
    <cellStyle name="SAPBEXexcBad8 3" xfId="9340"/>
    <cellStyle name="SAPBEXexcBad8 3 2" xfId="9341"/>
    <cellStyle name="SAPBEXexcBad8 3 2 2" xfId="9342"/>
    <cellStyle name="SAPBEXexcBad8 3 2 3" xfId="9343"/>
    <cellStyle name="SAPBEXexcBad8 3 3" xfId="9344"/>
    <cellStyle name="SAPBEXexcBad8 3 3 2" xfId="9345"/>
    <cellStyle name="SAPBEXexcBad8 3 3 3" xfId="9346"/>
    <cellStyle name="SAPBEXexcBad8 3 4" xfId="9347"/>
    <cellStyle name="SAPBEXexcBad8 3 4 2" xfId="9348"/>
    <cellStyle name="SAPBEXexcBad8 3 4 3" xfId="9349"/>
    <cellStyle name="SAPBEXexcBad8 3 5" xfId="9350"/>
    <cellStyle name="SAPBEXexcBad8 3 6" xfId="9351"/>
    <cellStyle name="SAPBEXexcBad8 3 7" xfId="9352"/>
    <cellStyle name="SAPBEXexcBad8 3 8" xfId="9353"/>
    <cellStyle name="SAPBEXexcBad8 4" xfId="9354"/>
    <cellStyle name="SAPBEXexcBad8 4 2" xfId="9355"/>
    <cellStyle name="SAPBEXexcBad8 4 2 2" xfId="9356"/>
    <cellStyle name="SAPBEXexcBad8 4 2 3" xfId="9357"/>
    <cellStyle name="SAPBEXexcBad8 4 3" xfId="9358"/>
    <cellStyle name="SAPBEXexcBad8 4 3 2" xfId="9359"/>
    <cellStyle name="SAPBEXexcBad8 4 3 3" xfId="9360"/>
    <cellStyle name="SAPBEXexcBad8 4 4" xfId="9361"/>
    <cellStyle name="SAPBEXexcBad8 4 4 2" xfId="9362"/>
    <cellStyle name="SAPBEXexcBad8 4 4 3" xfId="9363"/>
    <cellStyle name="SAPBEXexcBad8 4 5" xfId="9364"/>
    <cellStyle name="SAPBEXexcBad8 4 6" xfId="9365"/>
    <cellStyle name="SAPBEXexcBad8 4 7" xfId="9366"/>
    <cellStyle name="SAPBEXexcBad8 5" xfId="9367"/>
    <cellStyle name="SAPBEXexcBad8 5 2" xfId="9368"/>
    <cellStyle name="SAPBEXexcBad8 5 2 2" xfId="9369"/>
    <cellStyle name="SAPBEXexcBad8 5 2 3" xfId="9370"/>
    <cellStyle name="SAPBEXexcBad8 5 3" xfId="9371"/>
    <cellStyle name="SAPBEXexcBad8 5 3 2" xfId="9372"/>
    <cellStyle name="SAPBEXexcBad8 5 3 3" xfId="9373"/>
    <cellStyle name="SAPBEXexcBad8 5 4" xfId="9374"/>
    <cellStyle name="SAPBEXexcBad8 5 4 2" xfId="9375"/>
    <cellStyle name="SAPBEXexcBad8 5 4 3" xfId="9376"/>
    <cellStyle name="SAPBEXexcBad8 5 5" xfId="9377"/>
    <cellStyle name="SAPBEXexcBad8 5 6" xfId="9378"/>
    <cellStyle name="SAPBEXexcBad8 5 7" xfId="9379"/>
    <cellStyle name="SAPBEXexcBad8 6" xfId="9380"/>
    <cellStyle name="SAPBEXexcBad8 6 2" xfId="9381"/>
    <cellStyle name="SAPBEXexcBad8 6 2 2" xfId="9382"/>
    <cellStyle name="SAPBEXexcBad8 6 2 3" xfId="9383"/>
    <cellStyle name="SAPBEXexcBad8 6 3" xfId="9384"/>
    <cellStyle name="SAPBEXexcBad8 6 3 2" xfId="9385"/>
    <cellStyle name="SAPBEXexcBad8 6 3 3" xfId="9386"/>
    <cellStyle name="SAPBEXexcBad8 6 4" xfId="9387"/>
    <cellStyle name="SAPBEXexcBad8 6 4 2" xfId="9388"/>
    <cellStyle name="SAPBEXexcBad8 6 4 3" xfId="9389"/>
    <cellStyle name="SAPBEXexcBad8 6 5" xfId="9390"/>
    <cellStyle name="SAPBEXexcBad8 6 6" xfId="9391"/>
    <cellStyle name="SAPBEXexcBad8 6 7" xfId="9392"/>
    <cellStyle name="SAPBEXexcBad8 7" xfId="9393"/>
    <cellStyle name="SAPBEXexcBad8 7 2" xfId="9394"/>
    <cellStyle name="SAPBEXexcBad8 7 2 2" xfId="9395"/>
    <cellStyle name="SAPBEXexcBad8 7 2 3" xfId="9396"/>
    <cellStyle name="SAPBEXexcBad8 7 3" xfId="9397"/>
    <cellStyle name="SAPBEXexcBad8 7 3 2" xfId="9398"/>
    <cellStyle name="SAPBEXexcBad8 7 3 3" xfId="9399"/>
    <cellStyle name="SAPBEXexcBad8 7 4" xfId="9400"/>
    <cellStyle name="SAPBEXexcBad8 7 4 2" xfId="9401"/>
    <cellStyle name="SAPBEXexcBad8 7 4 3" xfId="9402"/>
    <cellStyle name="SAPBEXexcBad8 7 5" xfId="9403"/>
    <cellStyle name="SAPBEXexcBad8 7 6" xfId="9404"/>
    <cellStyle name="SAPBEXexcBad8 7 7" xfId="9405"/>
    <cellStyle name="SAPBEXexcBad8 8" xfId="9406"/>
    <cellStyle name="SAPBEXexcBad8 8 2" xfId="9407"/>
    <cellStyle name="SAPBEXexcBad8 8 2 2" xfId="9408"/>
    <cellStyle name="SAPBEXexcBad8 8 2 3" xfId="9409"/>
    <cellStyle name="SAPBEXexcBad8 8 3" xfId="9410"/>
    <cellStyle name="SAPBEXexcBad8 8 3 2" xfId="9411"/>
    <cellStyle name="SAPBEXexcBad8 8 3 3" xfId="9412"/>
    <cellStyle name="SAPBEXexcBad8 8 4" xfId="9413"/>
    <cellStyle name="SAPBEXexcBad8 8 4 2" xfId="9414"/>
    <cellStyle name="SAPBEXexcBad8 8 4 3" xfId="9415"/>
    <cellStyle name="SAPBEXexcBad8 8 5" xfId="9416"/>
    <cellStyle name="SAPBEXexcBad8 8 6" xfId="9417"/>
    <cellStyle name="SAPBEXexcBad8 8 7" xfId="9418"/>
    <cellStyle name="SAPBEXexcBad8 9" xfId="9419"/>
    <cellStyle name="SAPBEXexcBad8 9 2" xfId="9420"/>
    <cellStyle name="SAPBEXexcBad8 9 2 2" xfId="9421"/>
    <cellStyle name="SAPBEXexcBad8 9 2 3" xfId="9422"/>
    <cellStyle name="SAPBEXexcBad8 9 3" xfId="9423"/>
    <cellStyle name="SAPBEXexcBad8 9 3 2" xfId="9424"/>
    <cellStyle name="SAPBEXexcBad8 9 3 3" xfId="9425"/>
    <cellStyle name="SAPBEXexcBad8 9 4" xfId="9426"/>
    <cellStyle name="SAPBEXexcBad8 9 4 2" xfId="9427"/>
    <cellStyle name="SAPBEXexcBad8 9 4 3" xfId="9428"/>
    <cellStyle name="SAPBEXexcBad8 9 5" xfId="9429"/>
    <cellStyle name="SAPBEXexcBad8 9 6" xfId="9430"/>
    <cellStyle name="SAPBEXexcBad8 9 7" xfId="9431"/>
    <cellStyle name="SAPBEXexcBad8_Компании" xfId="9432"/>
    <cellStyle name="SAPBEXexcBad9" xfId="9433"/>
    <cellStyle name="SAPBEXexcBad9 10" xfId="9434"/>
    <cellStyle name="SAPBEXexcBad9 10 2" xfId="9435"/>
    <cellStyle name="SAPBEXexcBad9 10 2 2" xfId="9436"/>
    <cellStyle name="SAPBEXexcBad9 10 2 3" xfId="9437"/>
    <cellStyle name="SAPBEXexcBad9 10 3" xfId="9438"/>
    <cellStyle name="SAPBEXexcBad9 10 3 2" xfId="9439"/>
    <cellStyle name="SAPBEXexcBad9 10 3 3" xfId="9440"/>
    <cellStyle name="SAPBEXexcBad9 10 4" xfId="9441"/>
    <cellStyle name="SAPBEXexcBad9 10 4 2" xfId="9442"/>
    <cellStyle name="SAPBEXexcBad9 10 4 3" xfId="9443"/>
    <cellStyle name="SAPBEXexcBad9 10 5" xfId="9444"/>
    <cellStyle name="SAPBEXexcBad9 10 6" xfId="9445"/>
    <cellStyle name="SAPBEXexcBad9 10 7" xfId="9446"/>
    <cellStyle name="SAPBEXexcBad9 11" xfId="9447"/>
    <cellStyle name="SAPBEXexcBad9 11 2" xfId="9448"/>
    <cellStyle name="SAPBEXexcBad9 11 2 2" xfId="9449"/>
    <cellStyle name="SAPBEXexcBad9 11 2 3" xfId="9450"/>
    <cellStyle name="SAPBEXexcBad9 11 3" xfId="9451"/>
    <cellStyle name="SAPBEXexcBad9 11 3 2" xfId="9452"/>
    <cellStyle name="SAPBEXexcBad9 11 3 3" xfId="9453"/>
    <cellStyle name="SAPBEXexcBad9 11 4" xfId="9454"/>
    <cellStyle name="SAPBEXexcBad9 11 4 2" xfId="9455"/>
    <cellStyle name="SAPBEXexcBad9 11 4 3" xfId="9456"/>
    <cellStyle name="SAPBEXexcBad9 11 5" xfId="9457"/>
    <cellStyle name="SAPBEXexcBad9 11 6" xfId="9458"/>
    <cellStyle name="SAPBEXexcBad9 11 7" xfId="9459"/>
    <cellStyle name="SAPBEXexcBad9 12" xfId="9460"/>
    <cellStyle name="SAPBEXexcBad9 12 2" xfId="9461"/>
    <cellStyle name="SAPBEXexcBad9 12 2 2" xfId="9462"/>
    <cellStyle name="SAPBEXexcBad9 12 2 3" xfId="9463"/>
    <cellStyle name="SAPBEXexcBad9 12 3" xfId="9464"/>
    <cellStyle name="SAPBEXexcBad9 12 3 2" xfId="9465"/>
    <cellStyle name="SAPBEXexcBad9 12 3 3" xfId="9466"/>
    <cellStyle name="SAPBEXexcBad9 12 4" xfId="9467"/>
    <cellStyle name="SAPBEXexcBad9 12 4 2" xfId="9468"/>
    <cellStyle name="SAPBEXexcBad9 12 4 3" xfId="9469"/>
    <cellStyle name="SAPBEXexcBad9 12 5" xfId="9470"/>
    <cellStyle name="SAPBEXexcBad9 12 6" xfId="9471"/>
    <cellStyle name="SAPBEXexcBad9 12 7" xfId="9472"/>
    <cellStyle name="SAPBEXexcBad9 13" xfId="9473"/>
    <cellStyle name="SAPBEXexcBad9 13 2" xfId="9474"/>
    <cellStyle name="SAPBEXexcBad9 13 2 2" xfId="9475"/>
    <cellStyle name="SAPBEXexcBad9 13 2 3" xfId="9476"/>
    <cellStyle name="SAPBEXexcBad9 13 3" xfId="9477"/>
    <cellStyle name="SAPBEXexcBad9 13 3 2" xfId="9478"/>
    <cellStyle name="SAPBEXexcBad9 13 3 3" xfId="9479"/>
    <cellStyle name="SAPBEXexcBad9 13 4" xfId="9480"/>
    <cellStyle name="SAPBEXexcBad9 13 4 2" xfId="9481"/>
    <cellStyle name="SAPBEXexcBad9 13 4 3" xfId="9482"/>
    <cellStyle name="SAPBEXexcBad9 13 5" xfId="9483"/>
    <cellStyle name="SAPBEXexcBad9 13 6" xfId="9484"/>
    <cellStyle name="SAPBEXexcBad9 13 7" xfId="9485"/>
    <cellStyle name="SAPBEXexcBad9 14" xfId="9486"/>
    <cellStyle name="SAPBEXexcBad9 14 2" xfId="9487"/>
    <cellStyle name="SAPBEXexcBad9 14 2 2" xfId="9488"/>
    <cellStyle name="SAPBEXexcBad9 14 2 3" xfId="9489"/>
    <cellStyle name="SAPBEXexcBad9 14 3" xfId="9490"/>
    <cellStyle name="SAPBEXexcBad9 14 3 2" xfId="9491"/>
    <cellStyle name="SAPBEXexcBad9 14 3 3" xfId="9492"/>
    <cellStyle name="SAPBEXexcBad9 14 4" xfId="9493"/>
    <cellStyle name="SAPBEXexcBad9 14 4 2" xfId="9494"/>
    <cellStyle name="SAPBEXexcBad9 14 4 3" xfId="9495"/>
    <cellStyle name="SAPBEXexcBad9 14 5" xfId="9496"/>
    <cellStyle name="SAPBEXexcBad9 14 6" xfId="9497"/>
    <cellStyle name="SAPBEXexcBad9 14 7" xfId="9498"/>
    <cellStyle name="SAPBEXexcBad9 15" xfId="9499"/>
    <cellStyle name="SAPBEXexcBad9 15 2" xfId="9500"/>
    <cellStyle name="SAPBEXexcBad9 15 2 2" xfId="9501"/>
    <cellStyle name="SAPBEXexcBad9 15 2 3" xfId="9502"/>
    <cellStyle name="SAPBEXexcBad9 15 2 4" xfId="9503"/>
    <cellStyle name="SAPBEXexcBad9 15 3" xfId="9504"/>
    <cellStyle name="SAPBEXexcBad9 15 3 2" xfId="9505"/>
    <cellStyle name="SAPBEXexcBad9 15 3 3" xfId="9506"/>
    <cellStyle name="SAPBEXexcBad9 15 4" xfId="9507"/>
    <cellStyle name="SAPBEXexcBad9 15 5" xfId="9508"/>
    <cellStyle name="SAPBEXexcBad9 15 6" xfId="9509"/>
    <cellStyle name="SAPBEXexcBad9 16" xfId="9510"/>
    <cellStyle name="SAPBEXexcBad9 16 2" xfId="9511"/>
    <cellStyle name="SAPBEXexcBad9 16 3" xfId="9512"/>
    <cellStyle name="SAPBEXexcBad9 16 4" xfId="9513"/>
    <cellStyle name="SAPBEXexcBad9 17" xfId="9514"/>
    <cellStyle name="SAPBEXexcBad9 17 2" xfId="9515"/>
    <cellStyle name="SAPBEXexcBad9 17 3" xfId="9516"/>
    <cellStyle name="SAPBEXexcBad9 18" xfId="9517"/>
    <cellStyle name="SAPBEXexcBad9 19" xfId="9518"/>
    <cellStyle name="SAPBEXexcBad9 2" xfId="9519"/>
    <cellStyle name="SAPBEXexcBad9 2 2" xfId="9520"/>
    <cellStyle name="SAPBEXexcBad9 2 2 2" xfId="9521"/>
    <cellStyle name="SAPBEXexcBad9 2 2 3" xfId="9522"/>
    <cellStyle name="SAPBEXexcBad9 2 2 4" xfId="9523"/>
    <cellStyle name="SAPBEXexcBad9 2 3" xfId="9524"/>
    <cellStyle name="SAPBEXexcBad9 2 3 2" xfId="9525"/>
    <cellStyle name="SAPBEXexcBad9 2 3 3" xfId="9526"/>
    <cellStyle name="SAPBEXexcBad9 2 4" xfId="9527"/>
    <cellStyle name="SAPBEXexcBad9 2 4 2" xfId="9528"/>
    <cellStyle name="SAPBEXexcBad9 2 4 3" xfId="9529"/>
    <cellStyle name="SAPBEXexcBad9 2 5" xfId="9530"/>
    <cellStyle name="SAPBEXexcBad9 2 6" xfId="9531"/>
    <cellStyle name="SAPBEXexcBad9 2 7" xfId="9532"/>
    <cellStyle name="SAPBEXexcBad9 2 8" xfId="9533"/>
    <cellStyle name="SAPBEXexcBad9 20" xfId="9534"/>
    <cellStyle name="SAPBEXexcBad9 21" xfId="9535"/>
    <cellStyle name="SAPBEXexcBad9 3" xfId="9536"/>
    <cellStyle name="SAPBEXexcBad9 3 2" xfId="9537"/>
    <cellStyle name="SAPBEXexcBad9 3 2 2" xfId="9538"/>
    <cellStyle name="SAPBEXexcBad9 3 2 3" xfId="9539"/>
    <cellStyle name="SAPBEXexcBad9 3 3" xfId="9540"/>
    <cellStyle name="SAPBEXexcBad9 3 3 2" xfId="9541"/>
    <cellStyle name="SAPBEXexcBad9 3 3 3" xfId="9542"/>
    <cellStyle name="SAPBEXexcBad9 3 4" xfId="9543"/>
    <cellStyle name="SAPBEXexcBad9 3 4 2" xfId="9544"/>
    <cellStyle name="SAPBEXexcBad9 3 4 3" xfId="9545"/>
    <cellStyle name="SAPBEXexcBad9 3 5" xfId="9546"/>
    <cellStyle name="SAPBEXexcBad9 3 6" xfId="9547"/>
    <cellStyle name="SAPBEXexcBad9 3 7" xfId="9548"/>
    <cellStyle name="SAPBEXexcBad9 3 8" xfId="9549"/>
    <cellStyle name="SAPBEXexcBad9 4" xfId="9550"/>
    <cellStyle name="SAPBEXexcBad9 4 2" xfId="9551"/>
    <cellStyle name="SAPBEXexcBad9 4 2 2" xfId="9552"/>
    <cellStyle name="SAPBEXexcBad9 4 2 3" xfId="9553"/>
    <cellStyle name="SAPBEXexcBad9 4 3" xfId="9554"/>
    <cellStyle name="SAPBEXexcBad9 4 3 2" xfId="9555"/>
    <cellStyle name="SAPBEXexcBad9 4 3 3" xfId="9556"/>
    <cellStyle name="SAPBEXexcBad9 4 4" xfId="9557"/>
    <cellStyle name="SAPBEXexcBad9 4 4 2" xfId="9558"/>
    <cellStyle name="SAPBEXexcBad9 4 4 3" xfId="9559"/>
    <cellStyle name="SAPBEXexcBad9 4 5" xfId="9560"/>
    <cellStyle name="SAPBEXexcBad9 4 6" xfId="9561"/>
    <cellStyle name="SAPBEXexcBad9 4 7" xfId="9562"/>
    <cellStyle name="SAPBEXexcBad9 5" xfId="9563"/>
    <cellStyle name="SAPBEXexcBad9 5 2" xfId="9564"/>
    <cellStyle name="SAPBEXexcBad9 5 2 2" xfId="9565"/>
    <cellStyle name="SAPBEXexcBad9 5 2 3" xfId="9566"/>
    <cellStyle name="SAPBEXexcBad9 5 3" xfId="9567"/>
    <cellStyle name="SAPBEXexcBad9 5 3 2" xfId="9568"/>
    <cellStyle name="SAPBEXexcBad9 5 3 3" xfId="9569"/>
    <cellStyle name="SAPBEXexcBad9 5 4" xfId="9570"/>
    <cellStyle name="SAPBEXexcBad9 5 4 2" xfId="9571"/>
    <cellStyle name="SAPBEXexcBad9 5 4 3" xfId="9572"/>
    <cellStyle name="SAPBEXexcBad9 5 5" xfId="9573"/>
    <cellStyle name="SAPBEXexcBad9 5 6" xfId="9574"/>
    <cellStyle name="SAPBEXexcBad9 5 7" xfId="9575"/>
    <cellStyle name="SAPBEXexcBad9 6" xfId="9576"/>
    <cellStyle name="SAPBEXexcBad9 6 2" xfId="9577"/>
    <cellStyle name="SAPBEXexcBad9 6 2 2" xfId="9578"/>
    <cellStyle name="SAPBEXexcBad9 6 2 3" xfId="9579"/>
    <cellStyle name="SAPBEXexcBad9 6 3" xfId="9580"/>
    <cellStyle name="SAPBEXexcBad9 6 3 2" xfId="9581"/>
    <cellStyle name="SAPBEXexcBad9 6 3 3" xfId="9582"/>
    <cellStyle name="SAPBEXexcBad9 6 4" xfId="9583"/>
    <cellStyle name="SAPBEXexcBad9 6 4 2" xfId="9584"/>
    <cellStyle name="SAPBEXexcBad9 6 4 3" xfId="9585"/>
    <cellStyle name="SAPBEXexcBad9 6 5" xfId="9586"/>
    <cellStyle name="SAPBEXexcBad9 6 6" xfId="9587"/>
    <cellStyle name="SAPBEXexcBad9 6 7" xfId="9588"/>
    <cellStyle name="SAPBEXexcBad9 7" xfId="9589"/>
    <cellStyle name="SAPBEXexcBad9 7 2" xfId="9590"/>
    <cellStyle name="SAPBEXexcBad9 7 2 2" xfId="9591"/>
    <cellStyle name="SAPBEXexcBad9 7 2 3" xfId="9592"/>
    <cellStyle name="SAPBEXexcBad9 7 3" xfId="9593"/>
    <cellStyle name="SAPBEXexcBad9 7 3 2" xfId="9594"/>
    <cellStyle name="SAPBEXexcBad9 7 3 3" xfId="9595"/>
    <cellStyle name="SAPBEXexcBad9 7 4" xfId="9596"/>
    <cellStyle name="SAPBEXexcBad9 7 4 2" xfId="9597"/>
    <cellStyle name="SAPBEXexcBad9 7 4 3" xfId="9598"/>
    <cellStyle name="SAPBEXexcBad9 7 5" xfId="9599"/>
    <cellStyle name="SAPBEXexcBad9 7 6" xfId="9600"/>
    <cellStyle name="SAPBEXexcBad9 7 7" xfId="9601"/>
    <cellStyle name="SAPBEXexcBad9 8" xfId="9602"/>
    <cellStyle name="SAPBEXexcBad9 8 2" xfId="9603"/>
    <cellStyle name="SAPBEXexcBad9 8 2 2" xfId="9604"/>
    <cellStyle name="SAPBEXexcBad9 8 2 3" xfId="9605"/>
    <cellStyle name="SAPBEXexcBad9 8 3" xfId="9606"/>
    <cellStyle name="SAPBEXexcBad9 8 3 2" xfId="9607"/>
    <cellStyle name="SAPBEXexcBad9 8 3 3" xfId="9608"/>
    <cellStyle name="SAPBEXexcBad9 8 4" xfId="9609"/>
    <cellStyle name="SAPBEXexcBad9 8 4 2" xfId="9610"/>
    <cellStyle name="SAPBEXexcBad9 8 4 3" xfId="9611"/>
    <cellStyle name="SAPBEXexcBad9 8 5" xfId="9612"/>
    <cellStyle name="SAPBEXexcBad9 8 6" xfId="9613"/>
    <cellStyle name="SAPBEXexcBad9 8 7" xfId="9614"/>
    <cellStyle name="SAPBEXexcBad9 9" xfId="9615"/>
    <cellStyle name="SAPBEXexcBad9 9 2" xfId="9616"/>
    <cellStyle name="SAPBEXexcBad9 9 2 2" xfId="9617"/>
    <cellStyle name="SAPBEXexcBad9 9 2 3" xfId="9618"/>
    <cellStyle name="SAPBEXexcBad9 9 3" xfId="9619"/>
    <cellStyle name="SAPBEXexcBad9 9 3 2" xfId="9620"/>
    <cellStyle name="SAPBEXexcBad9 9 3 3" xfId="9621"/>
    <cellStyle name="SAPBEXexcBad9 9 4" xfId="9622"/>
    <cellStyle name="SAPBEXexcBad9 9 4 2" xfId="9623"/>
    <cellStyle name="SAPBEXexcBad9 9 4 3" xfId="9624"/>
    <cellStyle name="SAPBEXexcBad9 9 5" xfId="9625"/>
    <cellStyle name="SAPBEXexcBad9 9 6" xfId="9626"/>
    <cellStyle name="SAPBEXexcBad9 9 7" xfId="9627"/>
    <cellStyle name="SAPBEXexcBad9_Компании" xfId="9628"/>
    <cellStyle name="SAPBEXexcCritical4" xfId="9629"/>
    <cellStyle name="SAPBEXexcCritical4 10" xfId="9630"/>
    <cellStyle name="SAPBEXexcCritical4 10 2" xfId="9631"/>
    <cellStyle name="SAPBEXexcCritical4 10 2 2" xfId="9632"/>
    <cellStyle name="SAPBEXexcCritical4 10 2 3" xfId="9633"/>
    <cellStyle name="SAPBEXexcCritical4 10 3" xfId="9634"/>
    <cellStyle name="SAPBEXexcCritical4 10 3 2" xfId="9635"/>
    <cellStyle name="SAPBEXexcCritical4 10 3 3" xfId="9636"/>
    <cellStyle name="SAPBEXexcCritical4 10 4" xfId="9637"/>
    <cellStyle name="SAPBEXexcCritical4 10 4 2" xfId="9638"/>
    <cellStyle name="SAPBEXexcCritical4 10 4 3" xfId="9639"/>
    <cellStyle name="SAPBEXexcCritical4 10 5" xfId="9640"/>
    <cellStyle name="SAPBEXexcCritical4 10 6" xfId="9641"/>
    <cellStyle name="SAPBEXexcCritical4 10 7" xfId="9642"/>
    <cellStyle name="SAPBEXexcCritical4 11" xfId="9643"/>
    <cellStyle name="SAPBEXexcCritical4 11 2" xfId="9644"/>
    <cellStyle name="SAPBEXexcCritical4 11 2 2" xfId="9645"/>
    <cellStyle name="SAPBEXexcCritical4 11 2 3" xfId="9646"/>
    <cellStyle name="SAPBEXexcCritical4 11 3" xfId="9647"/>
    <cellStyle name="SAPBEXexcCritical4 11 3 2" xfId="9648"/>
    <cellStyle name="SAPBEXexcCritical4 11 3 3" xfId="9649"/>
    <cellStyle name="SAPBEXexcCritical4 11 4" xfId="9650"/>
    <cellStyle name="SAPBEXexcCritical4 11 4 2" xfId="9651"/>
    <cellStyle name="SAPBEXexcCritical4 11 4 3" xfId="9652"/>
    <cellStyle name="SAPBEXexcCritical4 11 5" xfId="9653"/>
    <cellStyle name="SAPBEXexcCritical4 11 6" xfId="9654"/>
    <cellStyle name="SAPBEXexcCritical4 11 7" xfId="9655"/>
    <cellStyle name="SAPBEXexcCritical4 12" xfId="9656"/>
    <cellStyle name="SAPBEXexcCritical4 12 2" xfId="9657"/>
    <cellStyle name="SAPBEXexcCritical4 12 2 2" xfId="9658"/>
    <cellStyle name="SAPBEXexcCritical4 12 2 3" xfId="9659"/>
    <cellStyle name="SAPBEXexcCritical4 12 3" xfId="9660"/>
    <cellStyle name="SAPBEXexcCritical4 12 3 2" xfId="9661"/>
    <cellStyle name="SAPBEXexcCritical4 12 3 3" xfId="9662"/>
    <cellStyle name="SAPBEXexcCritical4 12 4" xfId="9663"/>
    <cellStyle name="SAPBEXexcCritical4 12 4 2" xfId="9664"/>
    <cellStyle name="SAPBEXexcCritical4 12 4 3" xfId="9665"/>
    <cellStyle name="SAPBEXexcCritical4 12 5" xfId="9666"/>
    <cellStyle name="SAPBEXexcCritical4 12 6" xfId="9667"/>
    <cellStyle name="SAPBEXexcCritical4 12 7" xfId="9668"/>
    <cellStyle name="SAPBEXexcCritical4 13" xfId="9669"/>
    <cellStyle name="SAPBEXexcCritical4 13 2" xfId="9670"/>
    <cellStyle name="SAPBEXexcCritical4 13 2 2" xfId="9671"/>
    <cellStyle name="SAPBEXexcCritical4 13 2 3" xfId="9672"/>
    <cellStyle name="SAPBEXexcCritical4 13 3" xfId="9673"/>
    <cellStyle name="SAPBEXexcCritical4 13 3 2" xfId="9674"/>
    <cellStyle name="SAPBEXexcCritical4 13 3 3" xfId="9675"/>
    <cellStyle name="SAPBEXexcCritical4 13 4" xfId="9676"/>
    <cellStyle name="SAPBEXexcCritical4 13 4 2" xfId="9677"/>
    <cellStyle name="SAPBEXexcCritical4 13 4 3" xfId="9678"/>
    <cellStyle name="SAPBEXexcCritical4 13 5" xfId="9679"/>
    <cellStyle name="SAPBEXexcCritical4 13 6" xfId="9680"/>
    <cellStyle name="SAPBEXexcCritical4 13 7" xfId="9681"/>
    <cellStyle name="SAPBEXexcCritical4 14" xfId="9682"/>
    <cellStyle name="SAPBEXexcCritical4 14 2" xfId="9683"/>
    <cellStyle name="SAPBEXexcCritical4 14 2 2" xfId="9684"/>
    <cellStyle name="SAPBEXexcCritical4 14 2 3" xfId="9685"/>
    <cellStyle name="SAPBEXexcCritical4 14 3" xfId="9686"/>
    <cellStyle name="SAPBEXexcCritical4 14 3 2" xfId="9687"/>
    <cellStyle name="SAPBEXexcCritical4 14 3 3" xfId="9688"/>
    <cellStyle name="SAPBEXexcCritical4 14 4" xfId="9689"/>
    <cellStyle name="SAPBEXexcCritical4 14 4 2" xfId="9690"/>
    <cellStyle name="SAPBEXexcCritical4 14 4 3" xfId="9691"/>
    <cellStyle name="SAPBEXexcCritical4 14 5" xfId="9692"/>
    <cellStyle name="SAPBEXexcCritical4 14 6" xfId="9693"/>
    <cellStyle name="SAPBEXexcCritical4 14 7" xfId="9694"/>
    <cellStyle name="SAPBEXexcCritical4 15" xfId="9695"/>
    <cellStyle name="SAPBEXexcCritical4 15 2" xfId="9696"/>
    <cellStyle name="SAPBEXexcCritical4 15 2 2" xfId="9697"/>
    <cellStyle name="SAPBEXexcCritical4 15 2 3" xfId="9698"/>
    <cellStyle name="SAPBEXexcCritical4 15 2 4" xfId="9699"/>
    <cellStyle name="SAPBEXexcCritical4 15 3" xfId="9700"/>
    <cellStyle name="SAPBEXexcCritical4 15 3 2" xfId="9701"/>
    <cellStyle name="SAPBEXexcCritical4 15 3 3" xfId="9702"/>
    <cellStyle name="SAPBEXexcCritical4 15 4" xfId="9703"/>
    <cellStyle name="SAPBEXexcCritical4 15 5" xfId="9704"/>
    <cellStyle name="SAPBEXexcCritical4 15 6" xfId="9705"/>
    <cellStyle name="SAPBEXexcCritical4 16" xfId="9706"/>
    <cellStyle name="SAPBEXexcCritical4 16 2" xfId="9707"/>
    <cellStyle name="SAPBEXexcCritical4 16 3" xfId="9708"/>
    <cellStyle name="SAPBEXexcCritical4 16 4" xfId="9709"/>
    <cellStyle name="SAPBEXexcCritical4 17" xfId="9710"/>
    <cellStyle name="SAPBEXexcCritical4 17 2" xfId="9711"/>
    <cellStyle name="SAPBEXexcCritical4 17 3" xfId="9712"/>
    <cellStyle name="SAPBEXexcCritical4 18" xfId="9713"/>
    <cellStyle name="SAPBEXexcCritical4 19" xfId="9714"/>
    <cellStyle name="SAPBEXexcCritical4 2" xfId="9715"/>
    <cellStyle name="SAPBEXexcCritical4 2 2" xfId="9716"/>
    <cellStyle name="SAPBEXexcCritical4 2 2 2" xfId="9717"/>
    <cellStyle name="SAPBEXexcCritical4 2 2 3" xfId="9718"/>
    <cellStyle name="SAPBEXexcCritical4 2 2 4" xfId="9719"/>
    <cellStyle name="SAPBEXexcCritical4 2 3" xfId="9720"/>
    <cellStyle name="SAPBEXexcCritical4 2 3 2" xfId="9721"/>
    <cellStyle name="SAPBEXexcCritical4 2 3 3" xfId="9722"/>
    <cellStyle name="SAPBEXexcCritical4 2 4" xfId="9723"/>
    <cellStyle name="SAPBEXexcCritical4 2 4 2" xfId="9724"/>
    <cellStyle name="SAPBEXexcCritical4 2 4 3" xfId="9725"/>
    <cellStyle name="SAPBEXexcCritical4 2 5" xfId="9726"/>
    <cellStyle name="SAPBEXexcCritical4 2 6" xfId="9727"/>
    <cellStyle name="SAPBEXexcCritical4 2 7" xfId="9728"/>
    <cellStyle name="SAPBEXexcCritical4 2 8" xfId="9729"/>
    <cellStyle name="SAPBEXexcCritical4 20" xfId="9730"/>
    <cellStyle name="SAPBEXexcCritical4 21" xfId="9731"/>
    <cellStyle name="SAPBEXexcCritical4 3" xfId="9732"/>
    <cellStyle name="SAPBEXexcCritical4 3 2" xfId="9733"/>
    <cellStyle name="SAPBEXexcCritical4 3 2 2" xfId="9734"/>
    <cellStyle name="SAPBEXexcCritical4 3 2 3" xfId="9735"/>
    <cellStyle name="SAPBEXexcCritical4 3 3" xfId="9736"/>
    <cellStyle name="SAPBEXexcCritical4 3 3 2" xfId="9737"/>
    <cellStyle name="SAPBEXexcCritical4 3 3 3" xfId="9738"/>
    <cellStyle name="SAPBEXexcCritical4 3 4" xfId="9739"/>
    <cellStyle name="SAPBEXexcCritical4 3 4 2" xfId="9740"/>
    <cellStyle name="SAPBEXexcCritical4 3 4 3" xfId="9741"/>
    <cellStyle name="SAPBEXexcCritical4 3 5" xfId="9742"/>
    <cellStyle name="SAPBEXexcCritical4 3 6" xfId="9743"/>
    <cellStyle name="SAPBEXexcCritical4 3 7" xfId="9744"/>
    <cellStyle name="SAPBEXexcCritical4 3 8" xfId="9745"/>
    <cellStyle name="SAPBEXexcCritical4 4" xfId="9746"/>
    <cellStyle name="SAPBEXexcCritical4 4 2" xfId="9747"/>
    <cellStyle name="SAPBEXexcCritical4 4 2 2" xfId="9748"/>
    <cellStyle name="SAPBEXexcCritical4 4 2 3" xfId="9749"/>
    <cellStyle name="SAPBEXexcCritical4 4 3" xfId="9750"/>
    <cellStyle name="SAPBEXexcCritical4 4 3 2" xfId="9751"/>
    <cellStyle name="SAPBEXexcCritical4 4 3 3" xfId="9752"/>
    <cellStyle name="SAPBEXexcCritical4 4 4" xfId="9753"/>
    <cellStyle name="SAPBEXexcCritical4 4 4 2" xfId="9754"/>
    <cellStyle name="SAPBEXexcCritical4 4 4 3" xfId="9755"/>
    <cellStyle name="SAPBEXexcCritical4 4 5" xfId="9756"/>
    <cellStyle name="SAPBEXexcCritical4 4 6" xfId="9757"/>
    <cellStyle name="SAPBEXexcCritical4 4 7" xfId="9758"/>
    <cellStyle name="SAPBEXexcCritical4 5" xfId="9759"/>
    <cellStyle name="SAPBEXexcCritical4 5 2" xfId="9760"/>
    <cellStyle name="SAPBEXexcCritical4 5 2 2" xfId="9761"/>
    <cellStyle name="SAPBEXexcCritical4 5 2 3" xfId="9762"/>
    <cellStyle name="SAPBEXexcCritical4 5 3" xfId="9763"/>
    <cellStyle name="SAPBEXexcCritical4 5 3 2" xfId="9764"/>
    <cellStyle name="SAPBEXexcCritical4 5 3 3" xfId="9765"/>
    <cellStyle name="SAPBEXexcCritical4 5 4" xfId="9766"/>
    <cellStyle name="SAPBEXexcCritical4 5 4 2" xfId="9767"/>
    <cellStyle name="SAPBEXexcCritical4 5 4 3" xfId="9768"/>
    <cellStyle name="SAPBEXexcCritical4 5 5" xfId="9769"/>
    <cellStyle name="SAPBEXexcCritical4 5 6" xfId="9770"/>
    <cellStyle name="SAPBEXexcCritical4 5 7" xfId="9771"/>
    <cellStyle name="SAPBEXexcCritical4 6" xfId="9772"/>
    <cellStyle name="SAPBEXexcCritical4 6 2" xfId="9773"/>
    <cellStyle name="SAPBEXexcCritical4 6 2 2" xfId="9774"/>
    <cellStyle name="SAPBEXexcCritical4 6 2 3" xfId="9775"/>
    <cellStyle name="SAPBEXexcCritical4 6 3" xfId="9776"/>
    <cellStyle name="SAPBEXexcCritical4 6 3 2" xfId="9777"/>
    <cellStyle name="SAPBEXexcCritical4 6 3 3" xfId="9778"/>
    <cellStyle name="SAPBEXexcCritical4 6 4" xfId="9779"/>
    <cellStyle name="SAPBEXexcCritical4 6 4 2" xfId="9780"/>
    <cellStyle name="SAPBEXexcCritical4 6 4 3" xfId="9781"/>
    <cellStyle name="SAPBEXexcCritical4 6 5" xfId="9782"/>
    <cellStyle name="SAPBEXexcCritical4 6 6" xfId="9783"/>
    <cellStyle name="SAPBEXexcCritical4 6 7" xfId="9784"/>
    <cellStyle name="SAPBEXexcCritical4 7" xfId="9785"/>
    <cellStyle name="SAPBEXexcCritical4 7 2" xfId="9786"/>
    <cellStyle name="SAPBEXexcCritical4 7 2 2" xfId="9787"/>
    <cellStyle name="SAPBEXexcCritical4 7 2 3" xfId="9788"/>
    <cellStyle name="SAPBEXexcCritical4 7 3" xfId="9789"/>
    <cellStyle name="SAPBEXexcCritical4 7 3 2" xfId="9790"/>
    <cellStyle name="SAPBEXexcCritical4 7 3 3" xfId="9791"/>
    <cellStyle name="SAPBEXexcCritical4 7 4" xfId="9792"/>
    <cellStyle name="SAPBEXexcCritical4 7 4 2" xfId="9793"/>
    <cellStyle name="SAPBEXexcCritical4 7 4 3" xfId="9794"/>
    <cellStyle name="SAPBEXexcCritical4 7 5" xfId="9795"/>
    <cellStyle name="SAPBEXexcCritical4 7 6" xfId="9796"/>
    <cellStyle name="SAPBEXexcCritical4 7 7" xfId="9797"/>
    <cellStyle name="SAPBEXexcCritical4 8" xfId="9798"/>
    <cellStyle name="SAPBEXexcCritical4 8 2" xfId="9799"/>
    <cellStyle name="SAPBEXexcCritical4 8 2 2" xfId="9800"/>
    <cellStyle name="SAPBEXexcCritical4 8 2 3" xfId="9801"/>
    <cellStyle name="SAPBEXexcCritical4 8 3" xfId="9802"/>
    <cellStyle name="SAPBEXexcCritical4 8 3 2" xfId="9803"/>
    <cellStyle name="SAPBEXexcCritical4 8 3 3" xfId="9804"/>
    <cellStyle name="SAPBEXexcCritical4 8 4" xfId="9805"/>
    <cellStyle name="SAPBEXexcCritical4 8 4 2" xfId="9806"/>
    <cellStyle name="SAPBEXexcCritical4 8 4 3" xfId="9807"/>
    <cellStyle name="SAPBEXexcCritical4 8 5" xfId="9808"/>
    <cellStyle name="SAPBEXexcCritical4 8 6" xfId="9809"/>
    <cellStyle name="SAPBEXexcCritical4 8 7" xfId="9810"/>
    <cellStyle name="SAPBEXexcCritical4 9" xfId="9811"/>
    <cellStyle name="SAPBEXexcCritical4 9 2" xfId="9812"/>
    <cellStyle name="SAPBEXexcCritical4 9 2 2" xfId="9813"/>
    <cellStyle name="SAPBEXexcCritical4 9 2 3" xfId="9814"/>
    <cellStyle name="SAPBEXexcCritical4 9 3" xfId="9815"/>
    <cellStyle name="SAPBEXexcCritical4 9 3 2" xfId="9816"/>
    <cellStyle name="SAPBEXexcCritical4 9 3 3" xfId="9817"/>
    <cellStyle name="SAPBEXexcCritical4 9 4" xfId="9818"/>
    <cellStyle name="SAPBEXexcCritical4 9 4 2" xfId="9819"/>
    <cellStyle name="SAPBEXexcCritical4 9 4 3" xfId="9820"/>
    <cellStyle name="SAPBEXexcCritical4 9 5" xfId="9821"/>
    <cellStyle name="SAPBEXexcCritical4 9 6" xfId="9822"/>
    <cellStyle name="SAPBEXexcCritical4 9 7" xfId="9823"/>
    <cellStyle name="SAPBEXexcCritical4_Компании" xfId="9824"/>
    <cellStyle name="SAPBEXexcCritical5" xfId="9825"/>
    <cellStyle name="SAPBEXexcCritical5 10" xfId="9826"/>
    <cellStyle name="SAPBEXexcCritical5 10 2" xfId="9827"/>
    <cellStyle name="SAPBEXexcCritical5 10 2 2" xfId="9828"/>
    <cellStyle name="SAPBEXexcCritical5 10 2 3" xfId="9829"/>
    <cellStyle name="SAPBEXexcCritical5 10 3" xfId="9830"/>
    <cellStyle name="SAPBEXexcCritical5 10 3 2" xfId="9831"/>
    <cellStyle name="SAPBEXexcCritical5 10 3 3" xfId="9832"/>
    <cellStyle name="SAPBEXexcCritical5 10 4" xfId="9833"/>
    <cellStyle name="SAPBEXexcCritical5 10 4 2" xfId="9834"/>
    <cellStyle name="SAPBEXexcCritical5 10 4 3" xfId="9835"/>
    <cellStyle name="SAPBEXexcCritical5 10 5" xfId="9836"/>
    <cellStyle name="SAPBEXexcCritical5 10 6" xfId="9837"/>
    <cellStyle name="SAPBEXexcCritical5 10 7" xfId="9838"/>
    <cellStyle name="SAPBEXexcCritical5 11" xfId="9839"/>
    <cellStyle name="SAPBEXexcCritical5 11 2" xfId="9840"/>
    <cellStyle name="SAPBEXexcCritical5 11 2 2" xfId="9841"/>
    <cellStyle name="SAPBEXexcCritical5 11 2 3" xfId="9842"/>
    <cellStyle name="SAPBEXexcCritical5 11 3" xfId="9843"/>
    <cellStyle name="SAPBEXexcCritical5 11 3 2" xfId="9844"/>
    <cellStyle name="SAPBEXexcCritical5 11 3 3" xfId="9845"/>
    <cellStyle name="SAPBEXexcCritical5 11 4" xfId="9846"/>
    <cellStyle name="SAPBEXexcCritical5 11 4 2" xfId="9847"/>
    <cellStyle name="SAPBEXexcCritical5 11 4 3" xfId="9848"/>
    <cellStyle name="SAPBEXexcCritical5 11 5" xfId="9849"/>
    <cellStyle name="SAPBEXexcCritical5 11 6" xfId="9850"/>
    <cellStyle name="SAPBEXexcCritical5 11 7" xfId="9851"/>
    <cellStyle name="SAPBEXexcCritical5 12" xfId="9852"/>
    <cellStyle name="SAPBEXexcCritical5 12 2" xfId="9853"/>
    <cellStyle name="SAPBEXexcCritical5 12 2 2" xfId="9854"/>
    <cellStyle name="SAPBEXexcCritical5 12 2 3" xfId="9855"/>
    <cellStyle name="SAPBEXexcCritical5 12 3" xfId="9856"/>
    <cellStyle name="SAPBEXexcCritical5 12 3 2" xfId="9857"/>
    <cellStyle name="SAPBEXexcCritical5 12 3 3" xfId="9858"/>
    <cellStyle name="SAPBEXexcCritical5 12 4" xfId="9859"/>
    <cellStyle name="SAPBEXexcCritical5 12 4 2" xfId="9860"/>
    <cellStyle name="SAPBEXexcCritical5 12 4 3" xfId="9861"/>
    <cellStyle name="SAPBEXexcCritical5 12 5" xfId="9862"/>
    <cellStyle name="SAPBEXexcCritical5 12 6" xfId="9863"/>
    <cellStyle name="SAPBEXexcCritical5 12 7" xfId="9864"/>
    <cellStyle name="SAPBEXexcCritical5 13" xfId="9865"/>
    <cellStyle name="SAPBEXexcCritical5 13 2" xfId="9866"/>
    <cellStyle name="SAPBEXexcCritical5 13 2 2" xfId="9867"/>
    <cellStyle name="SAPBEXexcCritical5 13 2 3" xfId="9868"/>
    <cellStyle name="SAPBEXexcCritical5 13 3" xfId="9869"/>
    <cellStyle name="SAPBEXexcCritical5 13 3 2" xfId="9870"/>
    <cellStyle name="SAPBEXexcCritical5 13 3 3" xfId="9871"/>
    <cellStyle name="SAPBEXexcCritical5 13 4" xfId="9872"/>
    <cellStyle name="SAPBEXexcCritical5 13 4 2" xfId="9873"/>
    <cellStyle name="SAPBEXexcCritical5 13 4 3" xfId="9874"/>
    <cellStyle name="SAPBEXexcCritical5 13 5" xfId="9875"/>
    <cellStyle name="SAPBEXexcCritical5 13 6" xfId="9876"/>
    <cellStyle name="SAPBEXexcCritical5 13 7" xfId="9877"/>
    <cellStyle name="SAPBEXexcCritical5 14" xfId="9878"/>
    <cellStyle name="SAPBEXexcCritical5 14 2" xfId="9879"/>
    <cellStyle name="SAPBEXexcCritical5 14 2 2" xfId="9880"/>
    <cellStyle name="SAPBEXexcCritical5 14 2 3" xfId="9881"/>
    <cellStyle name="SAPBEXexcCritical5 14 3" xfId="9882"/>
    <cellStyle name="SAPBEXexcCritical5 14 3 2" xfId="9883"/>
    <cellStyle name="SAPBEXexcCritical5 14 3 3" xfId="9884"/>
    <cellStyle name="SAPBEXexcCritical5 14 4" xfId="9885"/>
    <cellStyle name="SAPBEXexcCritical5 14 4 2" xfId="9886"/>
    <cellStyle name="SAPBEXexcCritical5 14 4 3" xfId="9887"/>
    <cellStyle name="SAPBEXexcCritical5 14 5" xfId="9888"/>
    <cellStyle name="SAPBEXexcCritical5 14 6" xfId="9889"/>
    <cellStyle name="SAPBEXexcCritical5 14 7" xfId="9890"/>
    <cellStyle name="SAPBEXexcCritical5 15" xfId="9891"/>
    <cellStyle name="SAPBEXexcCritical5 15 2" xfId="9892"/>
    <cellStyle name="SAPBEXexcCritical5 15 2 2" xfId="9893"/>
    <cellStyle name="SAPBEXexcCritical5 15 2 3" xfId="9894"/>
    <cellStyle name="SAPBEXexcCritical5 15 2 4" xfId="9895"/>
    <cellStyle name="SAPBEXexcCritical5 15 3" xfId="9896"/>
    <cellStyle name="SAPBEXexcCritical5 15 3 2" xfId="9897"/>
    <cellStyle name="SAPBEXexcCritical5 15 3 3" xfId="9898"/>
    <cellStyle name="SAPBEXexcCritical5 15 4" xfId="9899"/>
    <cellStyle name="SAPBEXexcCritical5 15 5" xfId="9900"/>
    <cellStyle name="SAPBEXexcCritical5 15 6" xfId="9901"/>
    <cellStyle name="SAPBEXexcCritical5 16" xfId="9902"/>
    <cellStyle name="SAPBEXexcCritical5 16 2" xfId="9903"/>
    <cellStyle name="SAPBEXexcCritical5 16 3" xfId="9904"/>
    <cellStyle name="SAPBEXexcCritical5 16 4" xfId="9905"/>
    <cellStyle name="SAPBEXexcCritical5 17" xfId="9906"/>
    <cellStyle name="SAPBEXexcCritical5 17 2" xfId="9907"/>
    <cellStyle name="SAPBEXexcCritical5 17 3" xfId="9908"/>
    <cellStyle name="SAPBEXexcCritical5 18" xfId="9909"/>
    <cellStyle name="SAPBEXexcCritical5 19" xfId="9910"/>
    <cellStyle name="SAPBEXexcCritical5 2" xfId="9911"/>
    <cellStyle name="SAPBEXexcCritical5 2 2" xfId="9912"/>
    <cellStyle name="SAPBEXexcCritical5 2 2 2" xfId="9913"/>
    <cellStyle name="SAPBEXexcCritical5 2 2 3" xfId="9914"/>
    <cellStyle name="SAPBEXexcCritical5 2 2 4" xfId="9915"/>
    <cellStyle name="SAPBEXexcCritical5 2 3" xfId="9916"/>
    <cellStyle name="SAPBEXexcCritical5 2 3 2" xfId="9917"/>
    <cellStyle name="SAPBEXexcCritical5 2 3 3" xfId="9918"/>
    <cellStyle name="SAPBEXexcCritical5 2 4" xfId="9919"/>
    <cellStyle name="SAPBEXexcCritical5 2 4 2" xfId="9920"/>
    <cellStyle name="SAPBEXexcCritical5 2 4 3" xfId="9921"/>
    <cellStyle name="SAPBEXexcCritical5 2 5" xfId="9922"/>
    <cellStyle name="SAPBEXexcCritical5 2 6" xfId="9923"/>
    <cellStyle name="SAPBEXexcCritical5 2 7" xfId="9924"/>
    <cellStyle name="SAPBEXexcCritical5 2 8" xfId="9925"/>
    <cellStyle name="SAPBEXexcCritical5 20" xfId="9926"/>
    <cellStyle name="SAPBEXexcCritical5 21" xfId="9927"/>
    <cellStyle name="SAPBEXexcCritical5 3" xfId="9928"/>
    <cellStyle name="SAPBEXexcCritical5 3 2" xfId="9929"/>
    <cellStyle name="SAPBEXexcCritical5 3 2 2" xfId="9930"/>
    <cellStyle name="SAPBEXexcCritical5 3 2 3" xfId="9931"/>
    <cellStyle name="SAPBEXexcCritical5 3 3" xfId="9932"/>
    <cellStyle name="SAPBEXexcCritical5 3 3 2" xfId="9933"/>
    <cellStyle name="SAPBEXexcCritical5 3 3 3" xfId="9934"/>
    <cellStyle name="SAPBEXexcCritical5 3 4" xfId="9935"/>
    <cellStyle name="SAPBEXexcCritical5 3 4 2" xfId="9936"/>
    <cellStyle name="SAPBEXexcCritical5 3 4 3" xfId="9937"/>
    <cellStyle name="SAPBEXexcCritical5 3 5" xfId="9938"/>
    <cellStyle name="SAPBEXexcCritical5 3 6" xfId="9939"/>
    <cellStyle name="SAPBEXexcCritical5 3 7" xfId="9940"/>
    <cellStyle name="SAPBEXexcCritical5 3 8" xfId="9941"/>
    <cellStyle name="SAPBEXexcCritical5 4" xfId="9942"/>
    <cellStyle name="SAPBEXexcCritical5 4 2" xfId="9943"/>
    <cellStyle name="SAPBEXexcCritical5 4 2 2" xfId="9944"/>
    <cellStyle name="SAPBEXexcCritical5 4 2 3" xfId="9945"/>
    <cellStyle name="SAPBEXexcCritical5 4 3" xfId="9946"/>
    <cellStyle name="SAPBEXexcCritical5 4 3 2" xfId="9947"/>
    <cellStyle name="SAPBEXexcCritical5 4 3 3" xfId="9948"/>
    <cellStyle name="SAPBEXexcCritical5 4 4" xfId="9949"/>
    <cellStyle name="SAPBEXexcCritical5 4 4 2" xfId="9950"/>
    <cellStyle name="SAPBEXexcCritical5 4 4 3" xfId="9951"/>
    <cellStyle name="SAPBEXexcCritical5 4 5" xfId="9952"/>
    <cellStyle name="SAPBEXexcCritical5 4 6" xfId="9953"/>
    <cellStyle name="SAPBEXexcCritical5 4 7" xfId="9954"/>
    <cellStyle name="SAPBEXexcCritical5 5" xfId="9955"/>
    <cellStyle name="SAPBEXexcCritical5 5 2" xfId="9956"/>
    <cellStyle name="SAPBEXexcCritical5 5 2 2" xfId="9957"/>
    <cellStyle name="SAPBEXexcCritical5 5 2 3" xfId="9958"/>
    <cellStyle name="SAPBEXexcCritical5 5 3" xfId="9959"/>
    <cellStyle name="SAPBEXexcCritical5 5 3 2" xfId="9960"/>
    <cellStyle name="SAPBEXexcCritical5 5 3 3" xfId="9961"/>
    <cellStyle name="SAPBEXexcCritical5 5 4" xfId="9962"/>
    <cellStyle name="SAPBEXexcCritical5 5 4 2" xfId="9963"/>
    <cellStyle name="SAPBEXexcCritical5 5 4 3" xfId="9964"/>
    <cellStyle name="SAPBEXexcCritical5 5 5" xfId="9965"/>
    <cellStyle name="SAPBEXexcCritical5 5 6" xfId="9966"/>
    <cellStyle name="SAPBEXexcCritical5 5 7" xfId="9967"/>
    <cellStyle name="SAPBEXexcCritical5 6" xfId="9968"/>
    <cellStyle name="SAPBEXexcCritical5 6 2" xfId="9969"/>
    <cellStyle name="SAPBEXexcCritical5 6 2 2" xfId="9970"/>
    <cellStyle name="SAPBEXexcCritical5 6 2 3" xfId="9971"/>
    <cellStyle name="SAPBEXexcCritical5 6 3" xfId="9972"/>
    <cellStyle name="SAPBEXexcCritical5 6 3 2" xfId="9973"/>
    <cellStyle name="SAPBEXexcCritical5 6 3 3" xfId="9974"/>
    <cellStyle name="SAPBEXexcCritical5 6 4" xfId="9975"/>
    <cellStyle name="SAPBEXexcCritical5 6 4 2" xfId="9976"/>
    <cellStyle name="SAPBEXexcCritical5 6 4 3" xfId="9977"/>
    <cellStyle name="SAPBEXexcCritical5 6 5" xfId="9978"/>
    <cellStyle name="SAPBEXexcCritical5 6 6" xfId="9979"/>
    <cellStyle name="SAPBEXexcCritical5 6 7" xfId="9980"/>
    <cellStyle name="SAPBEXexcCritical5 7" xfId="9981"/>
    <cellStyle name="SAPBEXexcCritical5 7 2" xfId="9982"/>
    <cellStyle name="SAPBEXexcCritical5 7 2 2" xfId="9983"/>
    <cellStyle name="SAPBEXexcCritical5 7 2 3" xfId="9984"/>
    <cellStyle name="SAPBEXexcCritical5 7 3" xfId="9985"/>
    <cellStyle name="SAPBEXexcCritical5 7 3 2" xfId="9986"/>
    <cellStyle name="SAPBEXexcCritical5 7 3 3" xfId="9987"/>
    <cellStyle name="SAPBEXexcCritical5 7 4" xfId="9988"/>
    <cellStyle name="SAPBEXexcCritical5 7 4 2" xfId="9989"/>
    <cellStyle name="SAPBEXexcCritical5 7 4 3" xfId="9990"/>
    <cellStyle name="SAPBEXexcCritical5 7 5" xfId="9991"/>
    <cellStyle name="SAPBEXexcCritical5 7 6" xfId="9992"/>
    <cellStyle name="SAPBEXexcCritical5 7 7" xfId="9993"/>
    <cellStyle name="SAPBEXexcCritical5 8" xfId="9994"/>
    <cellStyle name="SAPBEXexcCritical5 8 2" xfId="9995"/>
    <cellStyle name="SAPBEXexcCritical5 8 2 2" xfId="9996"/>
    <cellStyle name="SAPBEXexcCritical5 8 2 3" xfId="9997"/>
    <cellStyle name="SAPBEXexcCritical5 8 3" xfId="9998"/>
    <cellStyle name="SAPBEXexcCritical5 8 3 2" xfId="9999"/>
    <cellStyle name="SAPBEXexcCritical5 8 3 3" xfId="10000"/>
    <cellStyle name="SAPBEXexcCritical5 8 4" xfId="10001"/>
    <cellStyle name="SAPBEXexcCritical5 8 4 2" xfId="10002"/>
    <cellStyle name="SAPBEXexcCritical5 8 4 3" xfId="10003"/>
    <cellStyle name="SAPBEXexcCritical5 8 5" xfId="10004"/>
    <cellStyle name="SAPBEXexcCritical5 8 6" xfId="10005"/>
    <cellStyle name="SAPBEXexcCritical5 8 7" xfId="10006"/>
    <cellStyle name="SAPBEXexcCritical5 9" xfId="10007"/>
    <cellStyle name="SAPBEXexcCritical5 9 2" xfId="10008"/>
    <cellStyle name="SAPBEXexcCritical5 9 2 2" xfId="10009"/>
    <cellStyle name="SAPBEXexcCritical5 9 2 3" xfId="10010"/>
    <cellStyle name="SAPBEXexcCritical5 9 3" xfId="10011"/>
    <cellStyle name="SAPBEXexcCritical5 9 3 2" xfId="10012"/>
    <cellStyle name="SAPBEXexcCritical5 9 3 3" xfId="10013"/>
    <cellStyle name="SAPBEXexcCritical5 9 4" xfId="10014"/>
    <cellStyle name="SAPBEXexcCritical5 9 4 2" xfId="10015"/>
    <cellStyle name="SAPBEXexcCritical5 9 4 3" xfId="10016"/>
    <cellStyle name="SAPBEXexcCritical5 9 5" xfId="10017"/>
    <cellStyle name="SAPBEXexcCritical5 9 6" xfId="10018"/>
    <cellStyle name="SAPBEXexcCritical5 9 7" xfId="10019"/>
    <cellStyle name="SAPBEXexcCritical5_Компании" xfId="10020"/>
    <cellStyle name="SAPBEXexcCritical6" xfId="10021"/>
    <cellStyle name="SAPBEXexcCritical6 10" xfId="10022"/>
    <cellStyle name="SAPBEXexcCritical6 10 2" xfId="10023"/>
    <cellStyle name="SAPBEXexcCritical6 10 2 2" xfId="10024"/>
    <cellStyle name="SAPBEXexcCritical6 10 2 3" xfId="10025"/>
    <cellStyle name="SAPBEXexcCritical6 10 3" xfId="10026"/>
    <cellStyle name="SAPBEXexcCritical6 10 3 2" xfId="10027"/>
    <cellStyle name="SAPBEXexcCritical6 10 3 3" xfId="10028"/>
    <cellStyle name="SAPBEXexcCritical6 10 4" xfId="10029"/>
    <cellStyle name="SAPBEXexcCritical6 10 4 2" xfId="10030"/>
    <cellStyle name="SAPBEXexcCritical6 10 4 3" xfId="10031"/>
    <cellStyle name="SAPBEXexcCritical6 10 5" xfId="10032"/>
    <cellStyle name="SAPBEXexcCritical6 10 6" xfId="10033"/>
    <cellStyle name="SAPBEXexcCritical6 10 7" xfId="10034"/>
    <cellStyle name="SAPBEXexcCritical6 11" xfId="10035"/>
    <cellStyle name="SAPBEXexcCritical6 11 2" xfId="10036"/>
    <cellStyle name="SAPBEXexcCritical6 11 2 2" xfId="10037"/>
    <cellStyle name="SAPBEXexcCritical6 11 2 3" xfId="10038"/>
    <cellStyle name="SAPBEXexcCritical6 11 3" xfId="10039"/>
    <cellStyle name="SAPBEXexcCritical6 11 3 2" xfId="10040"/>
    <cellStyle name="SAPBEXexcCritical6 11 3 3" xfId="10041"/>
    <cellStyle name="SAPBEXexcCritical6 11 4" xfId="10042"/>
    <cellStyle name="SAPBEXexcCritical6 11 4 2" xfId="10043"/>
    <cellStyle name="SAPBEXexcCritical6 11 4 3" xfId="10044"/>
    <cellStyle name="SAPBEXexcCritical6 11 5" xfId="10045"/>
    <cellStyle name="SAPBEXexcCritical6 11 6" xfId="10046"/>
    <cellStyle name="SAPBEXexcCritical6 11 7" xfId="10047"/>
    <cellStyle name="SAPBEXexcCritical6 12" xfId="10048"/>
    <cellStyle name="SAPBEXexcCritical6 12 2" xfId="10049"/>
    <cellStyle name="SAPBEXexcCritical6 12 2 2" xfId="10050"/>
    <cellStyle name="SAPBEXexcCritical6 12 2 3" xfId="10051"/>
    <cellStyle name="SAPBEXexcCritical6 12 3" xfId="10052"/>
    <cellStyle name="SAPBEXexcCritical6 12 3 2" xfId="10053"/>
    <cellStyle name="SAPBEXexcCritical6 12 3 3" xfId="10054"/>
    <cellStyle name="SAPBEXexcCritical6 12 4" xfId="10055"/>
    <cellStyle name="SAPBEXexcCritical6 12 4 2" xfId="10056"/>
    <cellStyle name="SAPBEXexcCritical6 12 4 3" xfId="10057"/>
    <cellStyle name="SAPBEXexcCritical6 12 5" xfId="10058"/>
    <cellStyle name="SAPBEXexcCritical6 12 6" xfId="10059"/>
    <cellStyle name="SAPBEXexcCritical6 12 7" xfId="10060"/>
    <cellStyle name="SAPBEXexcCritical6 13" xfId="10061"/>
    <cellStyle name="SAPBEXexcCritical6 13 2" xfId="10062"/>
    <cellStyle name="SAPBEXexcCritical6 13 2 2" xfId="10063"/>
    <cellStyle name="SAPBEXexcCritical6 13 2 3" xfId="10064"/>
    <cellStyle name="SAPBEXexcCritical6 13 3" xfId="10065"/>
    <cellStyle name="SAPBEXexcCritical6 13 3 2" xfId="10066"/>
    <cellStyle name="SAPBEXexcCritical6 13 3 3" xfId="10067"/>
    <cellStyle name="SAPBEXexcCritical6 13 4" xfId="10068"/>
    <cellStyle name="SAPBEXexcCritical6 13 4 2" xfId="10069"/>
    <cellStyle name="SAPBEXexcCritical6 13 4 3" xfId="10070"/>
    <cellStyle name="SAPBEXexcCritical6 13 5" xfId="10071"/>
    <cellStyle name="SAPBEXexcCritical6 13 6" xfId="10072"/>
    <cellStyle name="SAPBEXexcCritical6 13 7" xfId="10073"/>
    <cellStyle name="SAPBEXexcCritical6 14" xfId="10074"/>
    <cellStyle name="SAPBEXexcCritical6 14 2" xfId="10075"/>
    <cellStyle name="SAPBEXexcCritical6 14 2 2" xfId="10076"/>
    <cellStyle name="SAPBEXexcCritical6 14 2 3" xfId="10077"/>
    <cellStyle name="SAPBEXexcCritical6 14 3" xfId="10078"/>
    <cellStyle name="SAPBEXexcCritical6 14 3 2" xfId="10079"/>
    <cellStyle name="SAPBEXexcCritical6 14 3 3" xfId="10080"/>
    <cellStyle name="SAPBEXexcCritical6 14 4" xfId="10081"/>
    <cellStyle name="SAPBEXexcCritical6 14 4 2" xfId="10082"/>
    <cellStyle name="SAPBEXexcCritical6 14 4 3" xfId="10083"/>
    <cellStyle name="SAPBEXexcCritical6 14 5" xfId="10084"/>
    <cellStyle name="SAPBEXexcCritical6 14 6" xfId="10085"/>
    <cellStyle name="SAPBEXexcCritical6 14 7" xfId="10086"/>
    <cellStyle name="SAPBEXexcCritical6 15" xfId="10087"/>
    <cellStyle name="SAPBEXexcCritical6 15 2" xfId="10088"/>
    <cellStyle name="SAPBEXexcCritical6 15 2 2" xfId="10089"/>
    <cellStyle name="SAPBEXexcCritical6 15 2 3" xfId="10090"/>
    <cellStyle name="SAPBEXexcCritical6 15 2 4" xfId="10091"/>
    <cellStyle name="SAPBEXexcCritical6 15 3" xfId="10092"/>
    <cellStyle name="SAPBEXexcCritical6 15 3 2" xfId="10093"/>
    <cellStyle name="SAPBEXexcCritical6 15 3 3" xfId="10094"/>
    <cellStyle name="SAPBEXexcCritical6 15 4" xfId="10095"/>
    <cellStyle name="SAPBEXexcCritical6 15 5" xfId="10096"/>
    <cellStyle name="SAPBEXexcCritical6 15 6" xfId="10097"/>
    <cellStyle name="SAPBEXexcCritical6 16" xfId="10098"/>
    <cellStyle name="SAPBEXexcCritical6 16 2" xfId="10099"/>
    <cellStyle name="SAPBEXexcCritical6 16 3" xfId="10100"/>
    <cellStyle name="SAPBEXexcCritical6 16 4" xfId="10101"/>
    <cellStyle name="SAPBEXexcCritical6 17" xfId="10102"/>
    <cellStyle name="SAPBEXexcCritical6 17 2" xfId="10103"/>
    <cellStyle name="SAPBEXexcCritical6 17 3" xfId="10104"/>
    <cellStyle name="SAPBEXexcCritical6 18" xfId="10105"/>
    <cellStyle name="SAPBEXexcCritical6 19" xfId="10106"/>
    <cellStyle name="SAPBEXexcCritical6 2" xfId="10107"/>
    <cellStyle name="SAPBEXexcCritical6 2 2" xfId="10108"/>
    <cellStyle name="SAPBEXexcCritical6 2 2 2" xfId="10109"/>
    <cellStyle name="SAPBEXexcCritical6 2 2 3" xfId="10110"/>
    <cellStyle name="SAPBEXexcCritical6 2 2 4" xfId="10111"/>
    <cellStyle name="SAPBEXexcCritical6 2 3" xfId="10112"/>
    <cellStyle name="SAPBEXexcCritical6 2 3 2" xfId="10113"/>
    <cellStyle name="SAPBEXexcCritical6 2 3 3" xfId="10114"/>
    <cellStyle name="SAPBEXexcCritical6 2 4" xfId="10115"/>
    <cellStyle name="SAPBEXexcCritical6 2 4 2" xfId="10116"/>
    <cellStyle name="SAPBEXexcCritical6 2 4 3" xfId="10117"/>
    <cellStyle name="SAPBEXexcCritical6 2 5" xfId="10118"/>
    <cellStyle name="SAPBEXexcCritical6 2 6" xfId="10119"/>
    <cellStyle name="SAPBEXexcCritical6 2 7" xfId="10120"/>
    <cellStyle name="SAPBEXexcCritical6 2 8" xfId="10121"/>
    <cellStyle name="SAPBEXexcCritical6 20" xfId="10122"/>
    <cellStyle name="SAPBEXexcCritical6 21" xfId="10123"/>
    <cellStyle name="SAPBEXexcCritical6 3" xfId="10124"/>
    <cellStyle name="SAPBEXexcCritical6 3 2" xfId="10125"/>
    <cellStyle name="SAPBEXexcCritical6 3 2 2" xfId="10126"/>
    <cellStyle name="SAPBEXexcCritical6 3 2 3" xfId="10127"/>
    <cellStyle name="SAPBEXexcCritical6 3 3" xfId="10128"/>
    <cellStyle name="SAPBEXexcCritical6 3 3 2" xfId="10129"/>
    <cellStyle name="SAPBEXexcCritical6 3 3 3" xfId="10130"/>
    <cellStyle name="SAPBEXexcCritical6 3 4" xfId="10131"/>
    <cellStyle name="SAPBEXexcCritical6 3 4 2" xfId="10132"/>
    <cellStyle name="SAPBEXexcCritical6 3 4 3" xfId="10133"/>
    <cellStyle name="SAPBEXexcCritical6 3 5" xfId="10134"/>
    <cellStyle name="SAPBEXexcCritical6 3 6" xfId="10135"/>
    <cellStyle name="SAPBEXexcCritical6 3 7" xfId="10136"/>
    <cellStyle name="SAPBEXexcCritical6 3 8" xfId="10137"/>
    <cellStyle name="SAPBEXexcCritical6 4" xfId="10138"/>
    <cellStyle name="SAPBEXexcCritical6 4 2" xfId="10139"/>
    <cellStyle name="SAPBEXexcCritical6 4 2 2" xfId="10140"/>
    <cellStyle name="SAPBEXexcCritical6 4 2 3" xfId="10141"/>
    <cellStyle name="SAPBEXexcCritical6 4 3" xfId="10142"/>
    <cellStyle name="SAPBEXexcCritical6 4 3 2" xfId="10143"/>
    <cellStyle name="SAPBEXexcCritical6 4 3 3" xfId="10144"/>
    <cellStyle name="SAPBEXexcCritical6 4 4" xfId="10145"/>
    <cellStyle name="SAPBEXexcCritical6 4 4 2" xfId="10146"/>
    <cellStyle name="SAPBEXexcCritical6 4 4 3" xfId="10147"/>
    <cellStyle name="SAPBEXexcCritical6 4 5" xfId="10148"/>
    <cellStyle name="SAPBEXexcCritical6 4 6" xfId="10149"/>
    <cellStyle name="SAPBEXexcCritical6 4 7" xfId="10150"/>
    <cellStyle name="SAPBEXexcCritical6 5" xfId="10151"/>
    <cellStyle name="SAPBEXexcCritical6 5 2" xfId="10152"/>
    <cellStyle name="SAPBEXexcCritical6 5 2 2" xfId="10153"/>
    <cellStyle name="SAPBEXexcCritical6 5 2 3" xfId="10154"/>
    <cellStyle name="SAPBEXexcCritical6 5 3" xfId="10155"/>
    <cellStyle name="SAPBEXexcCritical6 5 3 2" xfId="10156"/>
    <cellStyle name="SAPBEXexcCritical6 5 3 3" xfId="10157"/>
    <cellStyle name="SAPBEXexcCritical6 5 4" xfId="10158"/>
    <cellStyle name="SAPBEXexcCritical6 5 4 2" xfId="10159"/>
    <cellStyle name="SAPBEXexcCritical6 5 4 3" xfId="10160"/>
    <cellStyle name="SAPBEXexcCritical6 5 5" xfId="10161"/>
    <cellStyle name="SAPBEXexcCritical6 5 6" xfId="10162"/>
    <cellStyle name="SAPBEXexcCritical6 5 7" xfId="10163"/>
    <cellStyle name="SAPBEXexcCritical6 6" xfId="10164"/>
    <cellStyle name="SAPBEXexcCritical6 6 2" xfId="10165"/>
    <cellStyle name="SAPBEXexcCritical6 6 2 2" xfId="10166"/>
    <cellStyle name="SAPBEXexcCritical6 6 2 3" xfId="10167"/>
    <cellStyle name="SAPBEXexcCritical6 6 3" xfId="10168"/>
    <cellStyle name="SAPBEXexcCritical6 6 3 2" xfId="10169"/>
    <cellStyle name="SAPBEXexcCritical6 6 3 3" xfId="10170"/>
    <cellStyle name="SAPBEXexcCritical6 6 4" xfId="10171"/>
    <cellStyle name="SAPBEXexcCritical6 6 4 2" xfId="10172"/>
    <cellStyle name="SAPBEXexcCritical6 6 4 3" xfId="10173"/>
    <cellStyle name="SAPBEXexcCritical6 6 5" xfId="10174"/>
    <cellStyle name="SAPBEXexcCritical6 6 6" xfId="10175"/>
    <cellStyle name="SAPBEXexcCritical6 6 7" xfId="10176"/>
    <cellStyle name="SAPBEXexcCritical6 7" xfId="10177"/>
    <cellStyle name="SAPBEXexcCritical6 7 2" xfId="10178"/>
    <cellStyle name="SAPBEXexcCritical6 7 2 2" xfId="10179"/>
    <cellStyle name="SAPBEXexcCritical6 7 2 3" xfId="10180"/>
    <cellStyle name="SAPBEXexcCritical6 7 3" xfId="10181"/>
    <cellStyle name="SAPBEXexcCritical6 7 3 2" xfId="10182"/>
    <cellStyle name="SAPBEXexcCritical6 7 3 3" xfId="10183"/>
    <cellStyle name="SAPBEXexcCritical6 7 4" xfId="10184"/>
    <cellStyle name="SAPBEXexcCritical6 7 4 2" xfId="10185"/>
    <cellStyle name="SAPBEXexcCritical6 7 4 3" xfId="10186"/>
    <cellStyle name="SAPBEXexcCritical6 7 5" xfId="10187"/>
    <cellStyle name="SAPBEXexcCritical6 7 6" xfId="10188"/>
    <cellStyle name="SAPBEXexcCritical6 7 7" xfId="10189"/>
    <cellStyle name="SAPBEXexcCritical6 8" xfId="10190"/>
    <cellStyle name="SAPBEXexcCritical6 8 2" xfId="10191"/>
    <cellStyle name="SAPBEXexcCritical6 8 2 2" xfId="10192"/>
    <cellStyle name="SAPBEXexcCritical6 8 2 3" xfId="10193"/>
    <cellStyle name="SAPBEXexcCritical6 8 3" xfId="10194"/>
    <cellStyle name="SAPBEXexcCritical6 8 3 2" xfId="10195"/>
    <cellStyle name="SAPBEXexcCritical6 8 3 3" xfId="10196"/>
    <cellStyle name="SAPBEXexcCritical6 8 4" xfId="10197"/>
    <cellStyle name="SAPBEXexcCritical6 8 4 2" xfId="10198"/>
    <cellStyle name="SAPBEXexcCritical6 8 4 3" xfId="10199"/>
    <cellStyle name="SAPBEXexcCritical6 8 5" xfId="10200"/>
    <cellStyle name="SAPBEXexcCritical6 8 6" xfId="10201"/>
    <cellStyle name="SAPBEXexcCritical6 8 7" xfId="10202"/>
    <cellStyle name="SAPBEXexcCritical6 9" xfId="10203"/>
    <cellStyle name="SAPBEXexcCritical6 9 2" xfId="10204"/>
    <cellStyle name="SAPBEXexcCritical6 9 2 2" xfId="10205"/>
    <cellStyle name="SAPBEXexcCritical6 9 2 3" xfId="10206"/>
    <cellStyle name="SAPBEXexcCritical6 9 3" xfId="10207"/>
    <cellStyle name="SAPBEXexcCritical6 9 3 2" xfId="10208"/>
    <cellStyle name="SAPBEXexcCritical6 9 3 3" xfId="10209"/>
    <cellStyle name="SAPBEXexcCritical6 9 4" xfId="10210"/>
    <cellStyle name="SAPBEXexcCritical6 9 4 2" xfId="10211"/>
    <cellStyle name="SAPBEXexcCritical6 9 4 3" xfId="10212"/>
    <cellStyle name="SAPBEXexcCritical6 9 5" xfId="10213"/>
    <cellStyle name="SAPBEXexcCritical6 9 6" xfId="10214"/>
    <cellStyle name="SAPBEXexcCritical6 9 7" xfId="10215"/>
    <cellStyle name="SAPBEXexcCritical6_Компании" xfId="10216"/>
    <cellStyle name="SAPBEXexcGood1" xfId="10217"/>
    <cellStyle name="SAPBEXexcGood1 10" xfId="10218"/>
    <cellStyle name="SAPBEXexcGood1 10 2" xfId="10219"/>
    <cellStyle name="SAPBEXexcGood1 10 2 2" xfId="10220"/>
    <cellStyle name="SAPBEXexcGood1 10 2 3" xfId="10221"/>
    <cellStyle name="SAPBEXexcGood1 10 3" xfId="10222"/>
    <cellStyle name="SAPBEXexcGood1 10 3 2" xfId="10223"/>
    <cellStyle name="SAPBEXexcGood1 10 3 3" xfId="10224"/>
    <cellStyle name="SAPBEXexcGood1 10 4" xfId="10225"/>
    <cellStyle name="SAPBEXexcGood1 10 4 2" xfId="10226"/>
    <cellStyle name="SAPBEXexcGood1 10 4 3" xfId="10227"/>
    <cellStyle name="SAPBEXexcGood1 10 5" xfId="10228"/>
    <cellStyle name="SAPBEXexcGood1 10 6" xfId="10229"/>
    <cellStyle name="SAPBEXexcGood1 10 7" xfId="10230"/>
    <cellStyle name="SAPBEXexcGood1 11" xfId="10231"/>
    <cellStyle name="SAPBEXexcGood1 11 2" xfId="10232"/>
    <cellStyle name="SAPBEXexcGood1 11 2 2" xfId="10233"/>
    <cellStyle name="SAPBEXexcGood1 11 2 3" xfId="10234"/>
    <cellStyle name="SAPBEXexcGood1 11 3" xfId="10235"/>
    <cellStyle name="SAPBEXexcGood1 11 3 2" xfId="10236"/>
    <cellStyle name="SAPBEXexcGood1 11 3 3" xfId="10237"/>
    <cellStyle name="SAPBEXexcGood1 11 4" xfId="10238"/>
    <cellStyle name="SAPBEXexcGood1 11 4 2" xfId="10239"/>
    <cellStyle name="SAPBEXexcGood1 11 4 3" xfId="10240"/>
    <cellStyle name="SAPBEXexcGood1 11 5" xfId="10241"/>
    <cellStyle name="SAPBEXexcGood1 11 6" xfId="10242"/>
    <cellStyle name="SAPBEXexcGood1 11 7" xfId="10243"/>
    <cellStyle name="SAPBEXexcGood1 12" xfId="10244"/>
    <cellStyle name="SAPBEXexcGood1 12 2" xfId="10245"/>
    <cellStyle name="SAPBEXexcGood1 12 2 2" xfId="10246"/>
    <cellStyle name="SAPBEXexcGood1 12 2 3" xfId="10247"/>
    <cellStyle name="SAPBEXexcGood1 12 3" xfId="10248"/>
    <cellStyle name="SAPBEXexcGood1 12 3 2" xfId="10249"/>
    <cellStyle name="SAPBEXexcGood1 12 3 3" xfId="10250"/>
    <cellStyle name="SAPBEXexcGood1 12 4" xfId="10251"/>
    <cellStyle name="SAPBEXexcGood1 12 4 2" xfId="10252"/>
    <cellStyle name="SAPBEXexcGood1 12 4 3" xfId="10253"/>
    <cellStyle name="SAPBEXexcGood1 12 5" xfId="10254"/>
    <cellStyle name="SAPBEXexcGood1 12 6" xfId="10255"/>
    <cellStyle name="SAPBEXexcGood1 12 7" xfId="10256"/>
    <cellStyle name="SAPBEXexcGood1 13" xfId="10257"/>
    <cellStyle name="SAPBEXexcGood1 13 2" xfId="10258"/>
    <cellStyle name="SAPBEXexcGood1 13 2 2" xfId="10259"/>
    <cellStyle name="SAPBEXexcGood1 13 2 3" xfId="10260"/>
    <cellStyle name="SAPBEXexcGood1 13 3" xfId="10261"/>
    <cellStyle name="SAPBEXexcGood1 13 3 2" xfId="10262"/>
    <cellStyle name="SAPBEXexcGood1 13 3 3" xfId="10263"/>
    <cellStyle name="SAPBEXexcGood1 13 4" xfId="10264"/>
    <cellStyle name="SAPBEXexcGood1 13 4 2" xfId="10265"/>
    <cellStyle name="SAPBEXexcGood1 13 4 3" xfId="10266"/>
    <cellStyle name="SAPBEXexcGood1 13 5" xfId="10267"/>
    <cellStyle name="SAPBEXexcGood1 13 6" xfId="10268"/>
    <cellStyle name="SAPBEXexcGood1 13 7" xfId="10269"/>
    <cellStyle name="SAPBEXexcGood1 14" xfId="10270"/>
    <cellStyle name="SAPBEXexcGood1 14 2" xfId="10271"/>
    <cellStyle name="SAPBEXexcGood1 14 2 2" xfId="10272"/>
    <cellStyle name="SAPBEXexcGood1 14 2 3" xfId="10273"/>
    <cellStyle name="SAPBEXexcGood1 14 3" xfId="10274"/>
    <cellStyle name="SAPBEXexcGood1 14 3 2" xfId="10275"/>
    <cellStyle name="SAPBEXexcGood1 14 3 3" xfId="10276"/>
    <cellStyle name="SAPBEXexcGood1 14 4" xfId="10277"/>
    <cellStyle name="SAPBEXexcGood1 14 4 2" xfId="10278"/>
    <cellStyle name="SAPBEXexcGood1 14 4 3" xfId="10279"/>
    <cellStyle name="SAPBEXexcGood1 14 5" xfId="10280"/>
    <cellStyle name="SAPBEXexcGood1 14 6" xfId="10281"/>
    <cellStyle name="SAPBEXexcGood1 14 7" xfId="10282"/>
    <cellStyle name="SAPBEXexcGood1 15" xfId="10283"/>
    <cellStyle name="SAPBEXexcGood1 15 2" xfId="10284"/>
    <cellStyle name="SAPBEXexcGood1 15 2 2" xfId="10285"/>
    <cellStyle name="SAPBEXexcGood1 15 2 3" xfId="10286"/>
    <cellStyle name="SAPBEXexcGood1 15 2 4" xfId="10287"/>
    <cellStyle name="SAPBEXexcGood1 15 3" xfId="10288"/>
    <cellStyle name="SAPBEXexcGood1 15 3 2" xfId="10289"/>
    <cellStyle name="SAPBEXexcGood1 15 3 3" xfId="10290"/>
    <cellStyle name="SAPBEXexcGood1 15 4" xfId="10291"/>
    <cellStyle name="SAPBEXexcGood1 15 5" xfId="10292"/>
    <cellStyle name="SAPBEXexcGood1 15 6" xfId="10293"/>
    <cellStyle name="SAPBEXexcGood1 16" xfId="10294"/>
    <cellStyle name="SAPBEXexcGood1 16 2" xfId="10295"/>
    <cellStyle name="SAPBEXexcGood1 16 3" xfId="10296"/>
    <cellStyle name="SAPBEXexcGood1 16 4" xfId="10297"/>
    <cellStyle name="SAPBEXexcGood1 17" xfId="10298"/>
    <cellStyle name="SAPBEXexcGood1 17 2" xfId="10299"/>
    <cellStyle name="SAPBEXexcGood1 17 3" xfId="10300"/>
    <cellStyle name="SAPBEXexcGood1 18" xfId="10301"/>
    <cellStyle name="SAPBEXexcGood1 19" xfId="10302"/>
    <cellStyle name="SAPBEXexcGood1 2" xfId="10303"/>
    <cellStyle name="SAPBEXexcGood1 2 2" xfId="10304"/>
    <cellStyle name="SAPBEXexcGood1 2 2 2" xfId="10305"/>
    <cellStyle name="SAPBEXexcGood1 2 2 3" xfId="10306"/>
    <cellStyle name="SAPBEXexcGood1 2 2 4" xfId="10307"/>
    <cellStyle name="SAPBEXexcGood1 2 3" xfId="10308"/>
    <cellStyle name="SAPBEXexcGood1 2 3 2" xfId="10309"/>
    <cellStyle name="SAPBEXexcGood1 2 3 3" xfId="10310"/>
    <cellStyle name="SAPBEXexcGood1 2 4" xfId="10311"/>
    <cellStyle name="SAPBEXexcGood1 2 4 2" xfId="10312"/>
    <cellStyle name="SAPBEXexcGood1 2 4 3" xfId="10313"/>
    <cellStyle name="SAPBEXexcGood1 2 5" xfId="10314"/>
    <cellStyle name="SAPBEXexcGood1 2 6" xfId="10315"/>
    <cellStyle name="SAPBEXexcGood1 2 7" xfId="10316"/>
    <cellStyle name="SAPBEXexcGood1 2 8" xfId="10317"/>
    <cellStyle name="SAPBEXexcGood1 20" xfId="10318"/>
    <cellStyle name="SAPBEXexcGood1 21" xfId="10319"/>
    <cellStyle name="SAPBEXexcGood1 3" xfId="10320"/>
    <cellStyle name="SAPBEXexcGood1 3 2" xfId="10321"/>
    <cellStyle name="SAPBEXexcGood1 3 2 2" xfId="10322"/>
    <cellStyle name="SAPBEXexcGood1 3 2 3" xfId="10323"/>
    <cellStyle name="SAPBEXexcGood1 3 3" xfId="10324"/>
    <cellStyle name="SAPBEXexcGood1 3 3 2" xfId="10325"/>
    <cellStyle name="SAPBEXexcGood1 3 3 3" xfId="10326"/>
    <cellStyle name="SAPBEXexcGood1 3 4" xfId="10327"/>
    <cellStyle name="SAPBEXexcGood1 3 4 2" xfId="10328"/>
    <cellStyle name="SAPBEXexcGood1 3 4 3" xfId="10329"/>
    <cellStyle name="SAPBEXexcGood1 3 5" xfId="10330"/>
    <cellStyle name="SAPBEXexcGood1 3 6" xfId="10331"/>
    <cellStyle name="SAPBEXexcGood1 3 7" xfId="10332"/>
    <cellStyle name="SAPBEXexcGood1 3 8" xfId="10333"/>
    <cellStyle name="SAPBEXexcGood1 4" xfId="10334"/>
    <cellStyle name="SAPBEXexcGood1 4 2" xfId="10335"/>
    <cellStyle name="SAPBEXexcGood1 4 2 2" xfId="10336"/>
    <cellStyle name="SAPBEXexcGood1 4 2 3" xfId="10337"/>
    <cellStyle name="SAPBEXexcGood1 4 3" xfId="10338"/>
    <cellStyle name="SAPBEXexcGood1 4 3 2" xfId="10339"/>
    <cellStyle name="SAPBEXexcGood1 4 3 3" xfId="10340"/>
    <cellStyle name="SAPBEXexcGood1 4 4" xfId="10341"/>
    <cellStyle name="SAPBEXexcGood1 4 4 2" xfId="10342"/>
    <cellStyle name="SAPBEXexcGood1 4 4 3" xfId="10343"/>
    <cellStyle name="SAPBEXexcGood1 4 5" xfId="10344"/>
    <cellStyle name="SAPBEXexcGood1 4 6" xfId="10345"/>
    <cellStyle name="SAPBEXexcGood1 4 7" xfId="10346"/>
    <cellStyle name="SAPBEXexcGood1 5" xfId="10347"/>
    <cellStyle name="SAPBEXexcGood1 5 2" xfId="10348"/>
    <cellStyle name="SAPBEXexcGood1 5 2 2" xfId="10349"/>
    <cellStyle name="SAPBEXexcGood1 5 2 3" xfId="10350"/>
    <cellStyle name="SAPBEXexcGood1 5 3" xfId="10351"/>
    <cellStyle name="SAPBEXexcGood1 5 3 2" xfId="10352"/>
    <cellStyle name="SAPBEXexcGood1 5 3 3" xfId="10353"/>
    <cellStyle name="SAPBEXexcGood1 5 4" xfId="10354"/>
    <cellStyle name="SAPBEXexcGood1 5 4 2" xfId="10355"/>
    <cellStyle name="SAPBEXexcGood1 5 4 3" xfId="10356"/>
    <cellStyle name="SAPBEXexcGood1 5 5" xfId="10357"/>
    <cellStyle name="SAPBEXexcGood1 5 6" xfId="10358"/>
    <cellStyle name="SAPBEXexcGood1 5 7" xfId="10359"/>
    <cellStyle name="SAPBEXexcGood1 6" xfId="10360"/>
    <cellStyle name="SAPBEXexcGood1 6 2" xfId="10361"/>
    <cellStyle name="SAPBEXexcGood1 6 2 2" xfId="10362"/>
    <cellStyle name="SAPBEXexcGood1 6 2 3" xfId="10363"/>
    <cellStyle name="SAPBEXexcGood1 6 3" xfId="10364"/>
    <cellStyle name="SAPBEXexcGood1 6 3 2" xfId="10365"/>
    <cellStyle name="SAPBEXexcGood1 6 3 3" xfId="10366"/>
    <cellStyle name="SAPBEXexcGood1 6 4" xfId="10367"/>
    <cellStyle name="SAPBEXexcGood1 6 4 2" xfId="10368"/>
    <cellStyle name="SAPBEXexcGood1 6 4 3" xfId="10369"/>
    <cellStyle name="SAPBEXexcGood1 6 5" xfId="10370"/>
    <cellStyle name="SAPBEXexcGood1 6 6" xfId="10371"/>
    <cellStyle name="SAPBEXexcGood1 6 7" xfId="10372"/>
    <cellStyle name="SAPBEXexcGood1 7" xfId="10373"/>
    <cellStyle name="SAPBEXexcGood1 7 2" xfId="10374"/>
    <cellStyle name="SAPBEXexcGood1 7 2 2" xfId="10375"/>
    <cellStyle name="SAPBEXexcGood1 7 2 3" xfId="10376"/>
    <cellStyle name="SAPBEXexcGood1 7 3" xfId="10377"/>
    <cellStyle name="SAPBEXexcGood1 7 3 2" xfId="10378"/>
    <cellStyle name="SAPBEXexcGood1 7 3 3" xfId="10379"/>
    <cellStyle name="SAPBEXexcGood1 7 4" xfId="10380"/>
    <cellStyle name="SAPBEXexcGood1 7 4 2" xfId="10381"/>
    <cellStyle name="SAPBEXexcGood1 7 4 3" xfId="10382"/>
    <cellStyle name="SAPBEXexcGood1 7 5" xfId="10383"/>
    <cellStyle name="SAPBEXexcGood1 7 6" xfId="10384"/>
    <cellStyle name="SAPBEXexcGood1 7 7" xfId="10385"/>
    <cellStyle name="SAPBEXexcGood1 8" xfId="10386"/>
    <cellStyle name="SAPBEXexcGood1 8 2" xfId="10387"/>
    <cellStyle name="SAPBEXexcGood1 8 2 2" xfId="10388"/>
    <cellStyle name="SAPBEXexcGood1 8 2 3" xfId="10389"/>
    <cellStyle name="SAPBEXexcGood1 8 3" xfId="10390"/>
    <cellStyle name="SAPBEXexcGood1 8 3 2" xfId="10391"/>
    <cellStyle name="SAPBEXexcGood1 8 3 3" xfId="10392"/>
    <cellStyle name="SAPBEXexcGood1 8 4" xfId="10393"/>
    <cellStyle name="SAPBEXexcGood1 8 4 2" xfId="10394"/>
    <cellStyle name="SAPBEXexcGood1 8 4 3" xfId="10395"/>
    <cellStyle name="SAPBEXexcGood1 8 5" xfId="10396"/>
    <cellStyle name="SAPBEXexcGood1 8 6" xfId="10397"/>
    <cellStyle name="SAPBEXexcGood1 8 7" xfId="10398"/>
    <cellStyle name="SAPBEXexcGood1 9" xfId="10399"/>
    <cellStyle name="SAPBEXexcGood1 9 2" xfId="10400"/>
    <cellStyle name="SAPBEXexcGood1 9 2 2" xfId="10401"/>
    <cellStyle name="SAPBEXexcGood1 9 2 3" xfId="10402"/>
    <cellStyle name="SAPBEXexcGood1 9 3" xfId="10403"/>
    <cellStyle name="SAPBEXexcGood1 9 3 2" xfId="10404"/>
    <cellStyle name="SAPBEXexcGood1 9 3 3" xfId="10405"/>
    <cellStyle name="SAPBEXexcGood1 9 4" xfId="10406"/>
    <cellStyle name="SAPBEXexcGood1 9 4 2" xfId="10407"/>
    <cellStyle name="SAPBEXexcGood1 9 4 3" xfId="10408"/>
    <cellStyle name="SAPBEXexcGood1 9 5" xfId="10409"/>
    <cellStyle name="SAPBEXexcGood1 9 6" xfId="10410"/>
    <cellStyle name="SAPBEXexcGood1 9 7" xfId="10411"/>
    <cellStyle name="SAPBEXexcGood1_Компании" xfId="10412"/>
    <cellStyle name="SAPBEXexcGood2" xfId="10413"/>
    <cellStyle name="SAPBEXexcGood2 10" xfId="10414"/>
    <cellStyle name="SAPBEXexcGood2 10 2" xfId="10415"/>
    <cellStyle name="SAPBEXexcGood2 10 2 2" xfId="10416"/>
    <cellStyle name="SAPBEXexcGood2 10 2 3" xfId="10417"/>
    <cellStyle name="SAPBEXexcGood2 10 3" xfId="10418"/>
    <cellStyle name="SAPBEXexcGood2 10 3 2" xfId="10419"/>
    <cellStyle name="SAPBEXexcGood2 10 3 3" xfId="10420"/>
    <cellStyle name="SAPBEXexcGood2 10 4" xfId="10421"/>
    <cellStyle name="SAPBEXexcGood2 10 4 2" xfId="10422"/>
    <cellStyle name="SAPBEXexcGood2 10 4 3" xfId="10423"/>
    <cellStyle name="SAPBEXexcGood2 10 5" xfId="10424"/>
    <cellStyle name="SAPBEXexcGood2 10 6" xfId="10425"/>
    <cellStyle name="SAPBEXexcGood2 10 7" xfId="10426"/>
    <cellStyle name="SAPBEXexcGood2 11" xfId="10427"/>
    <cellStyle name="SAPBEXexcGood2 11 2" xfId="10428"/>
    <cellStyle name="SAPBEXexcGood2 11 2 2" xfId="10429"/>
    <cellStyle name="SAPBEXexcGood2 11 2 3" xfId="10430"/>
    <cellStyle name="SAPBEXexcGood2 11 3" xfId="10431"/>
    <cellStyle name="SAPBEXexcGood2 11 3 2" xfId="10432"/>
    <cellStyle name="SAPBEXexcGood2 11 3 3" xfId="10433"/>
    <cellStyle name="SAPBEXexcGood2 11 4" xfId="10434"/>
    <cellStyle name="SAPBEXexcGood2 11 4 2" xfId="10435"/>
    <cellStyle name="SAPBEXexcGood2 11 4 3" xfId="10436"/>
    <cellStyle name="SAPBEXexcGood2 11 5" xfId="10437"/>
    <cellStyle name="SAPBEXexcGood2 11 6" xfId="10438"/>
    <cellStyle name="SAPBEXexcGood2 11 7" xfId="10439"/>
    <cellStyle name="SAPBEXexcGood2 12" xfId="10440"/>
    <cellStyle name="SAPBEXexcGood2 12 2" xfId="10441"/>
    <cellStyle name="SAPBEXexcGood2 12 2 2" xfId="10442"/>
    <cellStyle name="SAPBEXexcGood2 12 2 3" xfId="10443"/>
    <cellStyle name="SAPBEXexcGood2 12 3" xfId="10444"/>
    <cellStyle name="SAPBEXexcGood2 12 3 2" xfId="10445"/>
    <cellStyle name="SAPBEXexcGood2 12 3 3" xfId="10446"/>
    <cellStyle name="SAPBEXexcGood2 12 4" xfId="10447"/>
    <cellStyle name="SAPBEXexcGood2 12 4 2" xfId="10448"/>
    <cellStyle name="SAPBEXexcGood2 12 4 3" xfId="10449"/>
    <cellStyle name="SAPBEXexcGood2 12 5" xfId="10450"/>
    <cellStyle name="SAPBEXexcGood2 12 6" xfId="10451"/>
    <cellStyle name="SAPBEXexcGood2 12 7" xfId="10452"/>
    <cellStyle name="SAPBEXexcGood2 13" xfId="10453"/>
    <cellStyle name="SAPBEXexcGood2 13 2" xfId="10454"/>
    <cellStyle name="SAPBEXexcGood2 13 2 2" xfId="10455"/>
    <cellStyle name="SAPBEXexcGood2 13 2 3" xfId="10456"/>
    <cellStyle name="SAPBEXexcGood2 13 3" xfId="10457"/>
    <cellStyle name="SAPBEXexcGood2 13 3 2" xfId="10458"/>
    <cellStyle name="SAPBEXexcGood2 13 3 3" xfId="10459"/>
    <cellStyle name="SAPBEXexcGood2 13 4" xfId="10460"/>
    <cellStyle name="SAPBEXexcGood2 13 4 2" xfId="10461"/>
    <cellStyle name="SAPBEXexcGood2 13 4 3" xfId="10462"/>
    <cellStyle name="SAPBEXexcGood2 13 5" xfId="10463"/>
    <cellStyle name="SAPBEXexcGood2 13 6" xfId="10464"/>
    <cellStyle name="SAPBEXexcGood2 13 7" xfId="10465"/>
    <cellStyle name="SAPBEXexcGood2 14" xfId="10466"/>
    <cellStyle name="SAPBEXexcGood2 14 2" xfId="10467"/>
    <cellStyle name="SAPBEXexcGood2 14 2 2" xfId="10468"/>
    <cellStyle name="SAPBEXexcGood2 14 2 3" xfId="10469"/>
    <cellStyle name="SAPBEXexcGood2 14 3" xfId="10470"/>
    <cellStyle name="SAPBEXexcGood2 14 3 2" xfId="10471"/>
    <cellStyle name="SAPBEXexcGood2 14 3 3" xfId="10472"/>
    <cellStyle name="SAPBEXexcGood2 14 4" xfId="10473"/>
    <cellStyle name="SAPBEXexcGood2 14 4 2" xfId="10474"/>
    <cellStyle name="SAPBEXexcGood2 14 4 3" xfId="10475"/>
    <cellStyle name="SAPBEXexcGood2 14 5" xfId="10476"/>
    <cellStyle name="SAPBEXexcGood2 14 6" xfId="10477"/>
    <cellStyle name="SAPBEXexcGood2 14 7" xfId="10478"/>
    <cellStyle name="SAPBEXexcGood2 15" xfId="10479"/>
    <cellStyle name="SAPBEXexcGood2 15 2" xfId="10480"/>
    <cellStyle name="SAPBEXexcGood2 15 2 2" xfId="10481"/>
    <cellStyle name="SAPBEXexcGood2 15 2 3" xfId="10482"/>
    <cellStyle name="SAPBEXexcGood2 15 2 4" xfId="10483"/>
    <cellStyle name="SAPBEXexcGood2 15 3" xfId="10484"/>
    <cellStyle name="SAPBEXexcGood2 15 3 2" xfId="10485"/>
    <cellStyle name="SAPBEXexcGood2 15 3 3" xfId="10486"/>
    <cellStyle name="SAPBEXexcGood2 15 4" xfId="10487"/>
    <cellStyle name="SAPBEXexcGood2 15 5" xfId="10488"/>
    <cellStyle name="SAPBEXexcGood2 15 6" xfId="10489"/>
    <cellStyle name="SAPBEXexcGood2 16" xfId="10490"/>
    <cellStyle name="SAPBEXexcGood2 16 2" xfId="10491"/>
    <cellStyle name="SAPBEXexcGood2 16 3" xfId="10492"/>
    <cellStyle name="SAPBEXexcGood2 16 4" xfId="10493"/>
    <cellStyle name="SAPBEXexcGood2 17" xfId="10494"/>
    <cellStyle name="SAPBEXexcGood2 17 2" xfId="10495"/>
    <cellStyle name="SAPBEXexcGood2 17 3" xfId="10496"/>
    <cellStyle name="SAPBEXexcGood2 18" xfId="10497"/>
    <cellStyle name="SAPBEXexcGood2 19" xfId="10498"/>
    <cellStyle name="SAPBEXexcGood2 2" xfId="10499"/>
    <cellStyle name="SAPBEXexcGood2 2 2" xfId="10500"/>
    <cellStyle name="SAPBEXexcGood2 2 2 2" xfId="10501"/>
    <cellStyle name="SAPBEXexcGood2 2 2 3" xfId="10502"/>
    <cellStyle name="SAPBEXexcGood2 2 2 4" xfId="10503"/>
    <cellStyle name="SAPBEXexcGood2 2 3" xfId="10504"/>
    <cellStyle name="SAPBEXexcGood2 2 3 2" xfId="10505"/>
    <cellStyle name="SAPBEXexcGood2 2 3 3" xfId="10506"/>
    <cellStyle name="SAPBEXexcGood2 2 4" xfId="10507"/>
    <cellStyle name="SAPBEXexcGood2 2 4 2" xfId="10508"/>
    <cellStyle name="SAPBEXexcGood2 2 4 3" xfId="10509"/>
    <cellStyle name="SAPBEXexcGood2 2 5" xfId="10510"/>
    <cellStyle name="SAPBEXexcGood2 2 6" xfId="10511"/>
    <cellStyle name="SAPBEXexcGood2 2 7" xfId="10512"/>
    <cellStyle name="SAPBEXexcGood2 2 8" xfId="10513"/>
    <cellStyle name="SAPBEXexcGood2 20" xfId="10514"/>
    <cellStyle name="SAPBEXexcGood2 21" xfId="10515"/>
    <cellStyle name="SAPBEXexcGood2 3" xfId="10516"/>
    <cellStyle name="SAPBEXexcGood2 3 2" xfId="10517"/>
    <cellStyle name="SAPBEXexcGood2 3 2 2" xfId="10518"/>
    <cellStyle name="SAPBEXexcGood2 3 2 3" xfId="10519"/>
    <cellStyle name="SAPBEXexcGood2 3 3" xfId="10520"/>
    <cellStyle name="SAPBEXexcGood2 3 3 2" xfId="10521"/>
    <cellStyle name="SAPBEXexcGood2 3 3 3" xfId="10522"/>
    <cellStyle name="SAPBEXexcGood2 3 4" xfId="10523"/>
    <cellStyle name="SAPBEXexcGood2 3 4 2" xfId="10524"/>
    <cellStyle name="SAPBEXexcGood2 3 4 3" xfId="10525"/>
    <cellStyle name="SAPBEXexcGood2 3 5" xfId="10526"/>
    <cellStyle name="SAPBEXexcGood2 3 6" xfId="10527"/>
    <cellStyle name="SAPBEXexcGood2 3 7" xfId="10528"/>
    <cellStyle name="SAPBEXexcGood2 3 8" xfId="10529"/>
    <cellStyle name="SAPBEXexcGood2 4" xfId="10530"/>
    <cellStyle name="SAPBEXexcGood2 4 2" xfId="10531"/>
    <cellStyle name="SAPBEXexcGood2 4 2 2" xfId="10532"/>
    <cellStyle name="SAPBEXexcGood2 4 2 3" xfId="10533"/>
    <cellStyle name="SAPBEXexcGood2 4 3" xfId="10534"/>
    <cellStyle name="SAPBEXexcGood2 4 3 2" xfId="10535"/>
    <cellStyle name="SAPBEXexcGood2 4 3 3" xfId="10536"/>
    <cellStyle name="SAPBEXexcGood2 4 4" xfId="10537"/>
    <cellStyle name="SAPBEXexcGood2 4 4 2" xfId="10538"/>
    <cellStyle name="SAPBEXexcGood2 4 4 3" xfId="10539"/>
    <cellStyle name="SAPBEXexcGood2 4 5" xfId="10540"/>
    <cellStyle name="SAPBEXexcGood2 4 6" xfId="10541"/>
    <cellStyle name="SAPBEXexcGood2 4 7" xfId="10542"/>
    <cellStyle name="SAPBEXexcGood2 5" xfId="10543"/>
    <cellStyle name="SAPBEXexcGood2 5 2" xfId="10544"/>
    <cellStyle name="SAPBEXexcGood2 5 2 2" xfId="10545"/>
    <cellStyle name="SAPBEXexcGood2 5 2 3" xfId="10546"/>
    <cellStyle name="SAPBEXexcGood2 5 3" xfId="10547"/>
    <cellStyle name="SAPBEXexcGood2 5 3 2" xfId="10548"/>
    <cellStyle name="SAPBEXexcGood2 5 3 3" xfId="10549"/>
    <cellStyle name="SAPBEXexcGood2 5 4" xfId="10550"/>
    <cellStyle name="SAPBEXexcGood2 5 4 2" xfId="10551"/>
    <cellStyle name="SAPBEXexcGood2 5 4 3" xfId="10552"/>
    <cellStyle name="SAPBEXexcGood2 5 5" xfId="10553"/>
    <cellStyle name="SAPBEXexcGood2 5 6" xfId="10554"/>
    <cellStyle name="SAPBEXexcGood2 5 7" xfId="10555"/>
    <cellStyle name="SAPBEXexcGood2 6" xfId="10556"/>
    <cellStyle name="SAPBEXexcGood2 6 2" xfId="10557"/>
    <cellStyle name="SAPBEXexcGood2 6 2 2" xfId="10558"/>
    <cellStyle name="SAPBEXexcGood2 6 2 3" xfId="10559"/>
    <cellStyle name="SAPBEXexcGood2 6 3" xfId="10560"/>
    <cellStyle name="SAPBEXexcGood2 6 3 2" xfId="10561"/>
    <cellStyle name="SAPBEXexcGood2 6 3 3" xfId="10562"/>
    <cellStyle name="SAPBEXexcGood2 6 4" xfId="10563"/>
    <cellStyle name="SAPBEXexcGood2 6 4 2" xfId="10564"/>
    <cellStyle name="SAPBEXexcGood2 6 4 3" xfId="10565"/>
    <cellStyle name="SAPBEXexcGood2 6 5" xfId="10566"/>
    <cellStyle name="SAPBEXexcGood2 6 6" xfId="10567"/>
    <cellStyle name="SAPBEXexcGood2 6 7" xfId="10568"/>
    <cellStyle name="SAPBEXexcGood2 7" xfId="10569"/>
    <cellStyle name="SAPBEXexcGood2 7 2" xfId="10570"/>
    <cellStyle name="SAPBEXexcGood2 7 2 2" xfId="10571"/>
    <cellStyle name="SAPBEXexcGood2 7 2 3" xfId="10572"/>
    <cellStyle name="SAPBEXexcGood2 7 3" xfId="10573"/>
    <cellStyle name="SAPBEXexcGood2 7 3 2" xfId="10574"/>
    <cellStyle name="SAPBEXexcGood2 7 3 3" xfId="10575"/>
    <cellStyle name="SAPBEXexcGood2 7 4" xfId="10576"/>
    <cellStyle name="SAPBEXexcGood2 7 4 2" xfId="10577"/>
    <cellStyle name="SAPBEXexcGood2 7 4 3" xfId="10578"/>
    <cellStyle name="SAPBEXexcGood2 7 5" xfId="10579"/>
    <cellStyle name="SAPBEXexcGood2 7 6" xfId="10580"/>
    <cellStyle name="SAPBEXexcGood2 7 7" xfId="10581"/>
    <cellStyle name="SAPBEXexcGood2 8" xfId="10582"/>
    <cellStyle name="SAPBEXexcGood2 8 2" xfId="10583"/>
    <cellStyle name="SAPBEXexcGood2 8 2 2" xfId="10584"/>
    <cellStyle name="SAPBEXexcGood2 8 2 3" xfId="10585"/>
    <cellStyle name="SAPBEXexcGood2 8 3" xfId="10586"/>
    <cellStyle name="SAPBEXexcGood2 8 3 2" xfId="10587"/>
    <cellStyle name="SAPBEXexcGood2 8 3 3" xfId="10588"/>
    <cellStyle name="SAPBEXexcGood2 8 4" xfId="10589"/>
    <cellStyle name="SAPBEXexcGood2 8 4 2" xfId="10590"/>
    <cellStyle name="SAPBEXexcGood2 8 4 3" xfId="10591"/>
    <cellStyle name="SAPBEXexcGood2 8 5" xfId="10592"/>
    <cellStyle name="SAPBEXexcGood2 8 6" xfId="10593"/>
    <cellStyle name="SAPBEXexcGood2 8 7" xfId="10594"/>
    <cellStyle name="SAPBEXexcGood2 9" xfId="10595"/>
    <cellStyle name="SAPBEXexcGood2 9 2" xfId="10596"/>
    <cellStyle name="SAPBEXexcGood2 9 2 2" xfId="10597"/>
    <cellStyle name="SAPBEXexcGood2 9 2 3" xfId="10598"/>
    <cellStyle name="SAPBEXexcGood2 9 3" xfId="10599"/>
    <cellStyle name="SAPBEXexcGood2 9 3 2" xfId="10600"/>
    <cellStyle name="SAPBEXexcGood2 9 3 3" xfId="10601"/>
    <cellStyle name="SAPBEXexcGood2 9 4" xfId="10602"/>
    <cellStyle name="SAPBEXexcGood2 9 4 2" xfId="10603"/>
    <cellStyle name="SAPBEXexcGood2 9 4 3" xfId="10604"/>
    <cellStyle name="SAPBEXexcGood2 9 5" xfId="10605"/>
    <cellStyle name="SAPBEXexcGood2 9 6" xfId="10606"/>
    <cellStyle name="SAPBEXexcGood2 9 7" xfId="10607"/>
    <cellStyle name="SAPBEXexcGood2_Компании" xfId="10608"/>
    <cellStyle name="SAPBEXexcGood3" xfId="10609"/>
    <cellStyle name="SAPBEXexcGood3 10" xfId="10610"/>
    <cellStyle name="SAPBEXexcGood3 10 2" xfId="10611"/>
    <cellStyle name="SAPBEXexcGood3 10 2 2" xfId="10612"/>
    <cellStyle name="SAPBEXexcGood3 10 2 3" xfId="10613"/>
    <cellStyle name="SAPBEXexcGood3 10 3" xfId="10614"/>
    <cellStyle name="SAPBEXexcGood3 10 3 2" xfId="10615"/>
    <cellStyle name="SAPBEXexcGood3 10 3 3" xfId="10616"/>
    <cellStyle name="SAPBEXexcGood3 10 4" xfId="10617"/>
    <cellStyle name="SAPBEXexcGood3 10 4 2" xfId="10618"/>
    <cellStyle name="SAPBEXexcGood3 10 4 3" xfId="10619"/>
    <cellStyle name="SAPBEXexcGood3 10 5" xfId="10620"/>
    <cellStyle name="SAPBEXexcGood3 10 6" xfId="10621"/>
    <cellStyle name="SAPBEXexcGood3 10 7" xfId="10622"/>
    <cellStyle name="SAPBEXexcGood3 11" xfId="10623"/>
    <cellStyle name="SAPBEXexcGood3 11 2" xfId="10624"/>
    <cellStyle name="SAPBEXexcGood3 11 2 2" xfId="10625"/>
    <cellStyle name="SAPBEXexcGood3 11 2 3" xfId="10626"/>
    <cellStyle name="SAPBEXexcGood3 11 3" xfId="10627"/>
    <cellStyle name="SAPBEXexcGood3 11 3 2" xfId="10628"/>
    <cellStyle name="SAPBEXexcGood3 11 3 3" xfId="10629"/>
    <cellStyle name="SAPBEXexcGood3 11 4" xfId="10630"/>
    <cellStyle name="SAPBEXexcGood3 11 4 2" xfId="10631"/>
    <cellStyle name="SAPBEXexcGood3 11 4 3" xfId="10632"/>
    <cellStyle name="SAPBEXexcGood3 11 5" xfId="10633"/>
    <cellStyle name="SAPBEXexcGood3 11 6" xfId="10634"/>
    <cellStyle name="SAPBEXexcGood3 11 7" xfId="10635"/>
    <cellStyle name="SAPBEXexcGood3 12" xfId="10636"/>
    <cellStyle name="SAPBEXexcGood3 12 2" xfId="10637"/>
    <cellStyle name="SAPBEXexcGood3 12 2 2" xfId="10638"/>
    <cellStyle name="SAPBEXexcGood3 12 2 3" xfId="10639"/>
    <cellStyle name="SAPBEXexcGood3 12 3" xfId="10640"/>
    <cellStyle name="SAPBEXexcGood3 12 3 2" xfId="10641"/>
    <cellStyle name="SAPBEXexcGood3 12 3 3" xfId="10642"/>
    <cellStyle name="SAPBEXexcGood3 12 4" xfId="10643"/>
    <cellStyle name="SAPBEXexcGood3 12 4 2" xfId="10644"/>
    <cellStyle name="SAPBEXexcGood3 12 4 3" xfId="10645"/>
    <cellStyle name="SAPBEXexcGood3 12 5" xfId="10646"/>
    <cellStyle name="SAPBEXexcGood3 12 6" xfId="10647"/>
    <cellStyle name="SAPBEXexcGood3 12 7" xfId="10648"/>
    <cellStyle name="SAPBEXexcGood3 13" xfId="10649"/>
    <cellStyle name="SAPBEXexcGood3 13 2" xfId="10650"/>
    <cellStyle name="SAPBEXexcGood3 13 2 2" xfId="10651"/>
    <cellStyle name="SAPBEXexcGood3 13 2 3" xfId="10652"/>
    <cellStyle name="SAPBEXexcGood3 13 3" xfId="10653"/>
    <cellStyle name="SAPBEXexcGood3 13 3 2" xfId="10654"/>
    <cellStyle name="SAPBEXexcGood3 13 3 3" xfId="10655"/>
    <cellStyle name="SAPBEXexcGood3 13 4" xfId="10656"/>
    <cellStyle name="SAPBEXexcGood3 13 4 2" xfId="10657"/>
    <cellStyle name="SAPBEXexcGood3 13 4 3" xfId="10658"/>
    <cellStyle name="SAPBEXexcGood3 13 5" xfId="10659"/>
    <cellStyle name="SAPBEXexcGood3 13 6" xfId="10660"/>
    <cellStyle name="SAPBEXexcGood3 13 7" xfId="10661"/>
    <cellStyle name="SAPBEXexcGood3 14" xfId="10662"/>
    <cellStyle name="SAPBEXexcGood3 14 2" xfId="10663"/>
    <cellStyle name="SAPBEXexcGood3 14 2 2" xfId="10664"/>
    <cellStyle name="SAPBEXexcGood3 14 2 3" xfId="10665"/>
    <cellStyle name="SAPBEXexcGood3 14 3" xfId="10666"/>
    <cellStyle name="SAPBEXexcGood3 14 3 2" xfId="10667"/>
    <cellStyle name="SAPBEXexcGood3 14 3 3" xfId="10668"/>
    <cellStyle name="SAPBEXexcGood3 14 4" xfId="10669"/>
    <cellStyle name="SAPBEXexcGood3 14 4 2" xfId="10670"/>
    <cellStyle name="SAPBEXexcGood3 14 4 3" xfId="10671"/>
    <cellStyle name="SAPBEXexcGood3 14 5" xfId="10672"/>
    <cellStyle name="SAPBEXexcGood3 14 6" xfId="10673"/>
    <cellStyle name="SAPBEXexcGood3 14 7" xfId="10674"/>
    <cellStyle name="SAPBEXexcGood3 15" xfId="10675"/>
    <cellStyle name="SAPBEXexcGood3 15 2" xfId="10676"/>
    <cellStyle name="SAPBEXexcGood3 15 2 2" xfId="10677"/>
    <cellStyle name="SAPBEXexcGood3 15 2 3" xfId="10678"/>
    <cellStyle name="SAPBEXexcGood3 15 2 4" xfId="10679"/>
    <cellStyle name="SAPBEXexcGood3 15 3" xfId="10680"/>
    <cellStyle name="SAPBEXexcGood3 15 3 2" xfId="10681"/>
    <cellStyle name="SAPBEXexcGood3 15 3 3" xfId="10682"/>
    <cellStyle name="SAPBEXexcGood3 15 4" xfId="10683"/>
    <cellStyle name="SAPBEXexcGood3 15 5" xfId="10684"/>
    <cellStyle name="SAPBEXexcGood3 15 6" xfId="10685"/>
    <cellStyle name="SAPBEXexcGood3 16" xfId="10686"/>
    <cellStyle name="SAPBEXexcGood3 16 2" xfId="10687"/>
    <cellStyle name="SAPBEXexcGood3 16 3" xfId="10688"/>
    <cellStyle name="SAPBEXexcGood3 16 4" xfId="10689"/>
    <cellStyle name="SAPBEXexcGood3 17" xfId="10690"/>
    <cellStyle name="SAPBEXexcGood3 17 2" xfId="10691"/>
    <cellStyle name="SAPBEXexcGood3 17 3" xfId="10692"/>
    <cellStyle name="SAPBEXexcGood3 18" xfId="10693"/>
    <cellStyle name="SAPBEXexcGood3 19" xfId="10694"/>
    <cellStyle name="SAPBEXexcGood3 2" xfId="10695"/>
    <cellStyle name="SAPBEXexcGood3 2 2" xfId="10696"/>
    <cellStyle name="SAPBEXexcGood3 2 2 2" xfId="10697"/>
    <cellStyle name="SAPBEXexcGood3 2 2 3" xfId="10698"/>
    <cellStyle name="SAPBEXexcGood3 2 2 4" xfId="10699"/>
    <cellStyle name="SAPBEXexcGood3 2 3" xfId="10700"/>
    <cellStyle name="SAPBEXexcGood3 2 3 2" xfId="10701"/>
    <cellStyle name="SAPBEXexcGood3 2 3 3" xfId="10702"/>
    <cellStyle name="SAPBEXexcGood3 2 4" xfId="10703"/>
    <cellStyle name="SAPBEXexcGood3 2 4 2" xfId="10704"/>
    <cellStyle name="SAPBEXexcGood3 2 4 3" xfId="10705"/>
    <cellStyle name="SAPBEXexcGood3 2 5" xfId="10706"/>
    <cellStyle name="SAPBEXexcGood3 2 6" xfId="10707"/>
    <cellStyle name="SAPBEXexcGood3 2 7" xfId="10708"/>
    <cellStyle name="SAPBEXexcGood3 2 8" xfId="10709"/>
    <cellStyle name="SAPBEXexcGood3 20" xfId="10710"/>
    <cellStyle name="SAPBEXexcGood3 21" xfId="10711"/>
    <cellStyle name="SAPBEXexcGood3 3" xfId="10712"/>
    <cellStyle name="SAPBEXexcGood3 3 2" xfId="10713"/>
    <cellStyle name="SAPBEXexcGood3 3 2 2" xfId="10714"/>
    <cellStyle name="SAPBEXexcGood3 3 2 3" xfId="10715"/>
    <cellStyle name="SAPBEXexcGood3 3 3" xfId="10716"/>
    <cellStyle name="SAPBEXexcGood3 3 3 2" xfId="10717"/>
    <cellStyle name="SAPBEXexcGood3 3 3 3" xfId="10718"/>
    <cellStyle name="SAPBEXexcGood3 3 4" xfId="10719"/>
    <cellStyle name="SAPBEXexcGood3 3 4 2" xfId="10720"/>
    <cellStyle name="SAPBEXexcGood3 3 4 3" xfId="10721"/>
    <cellStyle name="SAPBEXexcGood3 3 5" xfId="10722"/>
    <cellStyle name="SAPBEXexcGood3 3 6" xfId="10723"/>
    <cellStyle name="SAPBEXexcGood3 3 7" xfId="10724"/>
    <cellStyle name="SAPBEXexcGood3 3 8" xfId="10725"/>
    <cellStyle name="SAPBEXexcGood3 4" xfId="10726"/>
    <cellStyle name="SAPBEXexcGood3 4 2" xfId="10727"/>
    <cellStyle name="SAPBEXexcGood3 4 2 2" xfId="10728"/>
    <cellStyle name="SAPBEXexcGood3 4 2 3" xfId="10729"/>
    <cellStyle name="SAPBEXexcGood3 4 3" xfId="10730"/>
    <cellStyle name="SAPBEXexcGood3 4 3 2" xfId="10731"/>
    <cellStyle name="SAPBEXexcGood3 4 3 3" xfId="10732"/>
    <cellStyle name="SAPBEXexcGood3 4 4" xfId="10733"/>
    <cellStyle name="SAPBEXexcGood3 4 4 2" xfId="10734"/>
    <cellStyle name="SAPBEXexcGood3 4 4 3" xfId="10735"/>
    <cellStyle name="SAPBEXexcGood3 4 5" xfId="10736"/>
    <cellStyle name="SAPBEXexcGood3 4 6" xfId="10737"/>
    <cellStyle name="SAPBEXexcGood3 4 7" xfId="10738"/>
    <cellStyle name="SAPBEXexcGood3 5" xfId="10739"/>
    <cellStyle name="SAPBEXexcGood3 5 2" xfId="10740"/>
    <cellStyle name="SAPBEXexcGood3 5 2 2" xfId="10741"/>
    <cellStyle name="SAPBEXexcGood3 5 2 3" xfId="10742"/>
    <cellStyle name="SAPBEXexcGood3 5 3" xfId="10743"/>
    <cellStyle name="SAPBEXexcGood3 5 3 2" xfId="10744"/>
    <cellStyle name="SAPBEXexcGood3 5 3 3" xfId="10745"/>
    <cellStyle name="SAPBEXexcGood3 5 4" xfId="10746"/>
    <cellStyle name="SAPBEXexcGood3 5 4 2" xfId="10747"/>
    <cellStyle name="SAPBEXexcGood3 5 4 3" xfId="10748"/>
    <cellStyle name="SAPBEXexcGood3 5 5" xfId="10749"/>
    <cellStyle name="SAPBEXexcGood3 5 6" xfId="10750"/>
    <cellStyle name="SAPBEXexcGood3 5 7" xfId="10751"/>
    <cellStyle name="SAPBEXexcGood3 6" xfId="10752"/>
    <cellStyle name="SAPBEXexcGood3 6 2" xfId="10753"/>
    <cellStyle name="SAPBEXexcGood3 6 2 2" xfId="10754"/>
    <cellStyle name="SAPBEXexcGood3 6 2 3" xfId="10755"/>
    <cellStyle name="SAPBEXexcGood3 6 3" xfId="10756"/>
    <cellStyle name="SAPBEXexcGood3 6 3 2" xfId="10757"/>
    <cellStyle name="SAPBEXexcGood3 6 3 3" xfId="10758"/>
    <cellStyle name="SAPBEXexcGood3 6 4" xfId="10759"/>
    <cellStyle name="SAPBEXexcGood3 6 4 2" xfId="10760"/>
    <cellStyle name="SAPBEXexcGood3 6 4 3" xfId="10761"/>
    <cellStyle name="SAPBEXexcGood3 6 5" xfId="10762"/>
    <cellStyle name="SAPBEXexcGood3 6 6" xfId="10763"/>
    <cellStyle name="SAPBEXexcGood3 6 7" xfId="10764"/>
    <cellStyle name="SAPBEXexcGood3 7" xfId="10765"/>
    <cellStyle name="SAPBEXexcGood3 7 2" xfId="10766"/>
    <cellStyle name="SAPBEXexcGood3 7 2 2" xfId="10767"/>
    <cellStyle name="SAPBEXexcGood3 7 2 3" xfId="10768"/>
    <cellStyle name="SAPBEXexcGood3 7 3" xfId="10769"/>
    <cellStyle name="SAPBEXexcGood3 7 3 2" xfId="10770"/>
    <cellStyle name="SAPBEXexcGood3 7 3 3" xfId="10771"/>
    <cellStyle name="SAPBEXexcGood3 7 4" xfId="10772"/>
    <cellStyle name="SAPBEXexcGood3 7 4 2" xfId="10773"/>
    <cellStyle name="SAPBEXexcGood3 7 4 3" xfId="10774"/>
    <cellStyle name="SAPBEXexcGood3 7 5" xfId="10775"/>
    <cellStyle name="SAPBEXexcGood3 7 6" xfId="10776"/>
    <cellStyle name="SAPBEXexcGood3 7 7" xfId="10777"/>
    <cellStyle name="SAPBEXexcGood3 8" xfId="10778"/>
    <cellStyle name="SAPBEXexcGood3 8 2" xfId="10779"/>
    <cellStyle name="SAPBEXexcGood3 8 2 2" xfId="10780"/>
    <cellStyle name="SAPBEXexcGood3 8 2 3" xfId="10781"/>
    <cellStyle name="SAPBEXexcGood3 8 3" xfId="10782"/>
    <cellStyle name="SAPBEXexcGood3 8 3 2" xfId="10783"/>
    <cellStyle name="SAPBEXexcGood3 8 3 3" xfId="10784"/>
    <cellStyle name="SAPBEXexcGood3 8 4" xfId="10785"/>
    <cellStyle name="SAPBEXexcGood3 8 4 2" xfId="10786"/>
    <cellStyle name="SAPBEXexcGood3 8 4 3" xfId="10787"/>
    <cellStyle name="SAPBEXexcGood3 8 5" xfId="10788"/>
    <cellStyle name="SAPBEXexcGood3 8 6" xfId="10789"/>
    <cellStyle name="SAPBEXexcGood3 8 7" xfId="10790"/>
    <cellStyle name="SAPBEXexcGood3 9" xfId="10791"/>
    <cellStyle name="SAPBEXexcGood3 9 2" xfId="10792"/>
    <cellStyle name="SAPBEXexcGood3 9 2 2" xfId="10793"/>
    <cellStyle name="SAPBEXexcGood3 9 2 3" xfId="10794"/>
    <cellStyle name="SAPBEXexcGood3 9 3" xfId="10795"/>
    <cellStyle name="SAPBEXexcGood3 9 3 2" xfId="10796"/>
    <cellStyle name="SAPBEXexcGood3 9 3 3" xfId="10797"/>
    <cellStyle name="SAPBEXexcGood3 9 4" xfId="10798"/>
    <cellStyle name="SAPBEXexcGood3 9 4 2" xfId="10799"/>
    <cellStyle name="SAPBEXexcGood3 9 4 3" xfId="10800"/>
    <cellStyle name="SAPBEXexcGood3 9 5" xfId="10801"/>
    <cellStyle name="SAPBEXexcGood3 9 6" xfId="10802"/>
    <cellStyle name="SAPBEXexcGood3 9 7" xfId="10803"/>
    <cellStyle name="SAPBEXexcGood3_Компании" xfId="10804"/>
    <cellStyle name="SAPBEXfilterDrill" xfId="10805"/>
    <cellStyle name="SAPBEXfilterDrill 2" xfId="10806"/>
    <cellStyle name="SAPBEXfilterDrill 2 2" xfId="10807"/>
    <cellStyle name="SAPBEXfilterDrill 2 3" xfId="10808"/>
    <cellStyle name="SAPBEXfilterDrill 3" xfId="10809"/>
    <cellStyle name="SAPBEXfilterDrill 3 2" xfId="10810"/>
    <cellStyle name="SAPBEXfilterDrill 4" xfId="10811"/>
    <cellStyle name="SAPBEXfilterDrill 5" xfId="10812"/>
    <cellStyle name="SAPBEXfilterDrill_Компании" xfId="10813"/>
    <cellStyle name="SAPBEXfilterItem" xfId="10814"/>
    <cellStyle name="SAPBEXfilterItem 2" xfId="10815"/>
    <cellStyle name="SAPBEXfilterItem 2 2" xfId="10816"/>
    <cellStyle name="SAPBEXfilterItem 2 3" xfId="10817"/>
    <cellStyle name="SAPBEXfilterItem 3" xfId="10818"/>
    <cellStyle name="SAPBEXfilterItem 3 2" xfId="10819"/>
    <cellStyle name="SAPBEXfilterItem 4" xfId="10820"/>
    <cellStyle name="SAPBEXfilterItem 5" xfId="10821"/>
    <cellStyle name="SAPBEXfilterItem_Компании" xfId="10822"/>
    <cellStyle name="SAPBEXfilterText" xfId="10823"/>
    <cellStyle name="SAPBEXfilterText 2" xfId="10824"/>
    <cellStyle name="SAPBEXfilterText 2 2" xfId="10825"/>
    <cellStyle name="SAPBEXfilterText 2 3" xfId="10826"/>
    <cellStyle name="SAPBEXfilterText 3" xfId="10827"/>
    <cellStyle name="SAPBEXfilterText 3 2" xfId="10828"/>
    <cellStyle name="SAPBEXfilterText 4" xfId="10829"/>
    <cellStyle name="SAPBEXfilterText 5" xfId="10830"/>
    <cellStyle name="SAPBEXfilterText_Компании" xfId="10831"/>
    <cellStyle name="SAPBEXformats" xfId="10832"/>
    <cellStyle name="SAPBEXformats 10" xfId="10833"/>
    <cellStyle name="SAPBEXformats 10 2" xfId="10834"/>
    <cellStyle name="SAPBEXformats 10 2 2" xfId="10835"/>
    <cellStyle name="SAPBEXformats 10 2 3" xfId="10836"/>
    <cellStyle name="SAPBEXformats 10 3" xfId="10837"/>
    <cellStyle name="SAPBEXformats 10 3 2" xfId="10838"/>
    <cellStyle name="SAPBEXformats 10 3 3" xfId="10839"/>
    <cellStyle name="SAPBEXformats 10 4" xfId="10840"/>
    <cellStyle name="SAPBEXformats 10 4 2" xfId="10841"/>
    <cellStyle name="SAPBEXformats 10 4 3" xfId="10842"/>
    <cellStyle name="SAPBEXformats 10 5" xfId="10843"/>
    <cellStyle name="SAPBEXformats 10 6" xfId="10844"/>
    <cellStyle name="SAPBEXformats 10 7" xfId="10845"/>
    <cellStyle name="SAPBEXformats 11" xfId="10846"/>
    <cellStyle name="SAPBEXformats 11 2" xfId="10847"/>
    <cellStyle name="SAPBEXformats 11 2 2" xfId="10848"/>
    <cellStyle name="SAPBEXformats 11 2 3" xfId="10849"/>
    <cellStyle name="SAPBEXformats 11 3" xfId="10850"/>
    <cellStyle name="SAPBEXformats 11 3 2" xfId="10851"/>
    <cellStyle name="SAPBEXformats 11 3 3" xfId="10852"/>
    <cellStyle name="SAPBEXformats 11 4" xfId="10853"/>
    <cellStyle name="SAPBEXformats 11 4 2" xfId="10854"/>
    <cellStyle name="SAPBEXformats 11 4 3" xfId="10855"/>
    <cellStyle name="SAPBEXformats 11 5" xfId="10856"/>
    <cellStyle name="SAPBEXformats 11 6" xfId="10857"/>
    <cellStyle name="SAPBEXformats 11 7" xfId="10858"/>
    <cellStyle name="SAPBEXformats 12" xfId="10859"/>
    <cellStyle name="SAPBEXformats 12 2" xfId="10860"/>
    <cellStyle name="SAPBEXformats 12 2 2" xfId="10861"/>
    <cellStyle name="SAPBEXformats 12 2 3" xfId="10862"/>
    <cellStyle name="SAPBEXformats 12 3" xfId="10863"/>
    <cellStyle name="SAPBEXformats 12 3 2" xfId="10864"/>
    <cellStyle name="SAPBEXformats 12 3 3" xfId="10865"/>
    <cellStyle name="SAPBEXformats 12 4" xfId="10866"/>
    <cellStyle name="SAPBEXformats 12 4 2" xfId="10867"/>
    <cellStyle name="SAPBEXformats 12 4 3" xfId="10868"/>
    <cellStyle name="SAPBEXformats 12 5" xfId="10869"/>
    <cellStyle name="SAPBEXformats 12 6" xfId="10870"/>
    <cellStyle name="SAPBEXformats 12 7" xfId="10871"/>
    <cellStyle name="SAPBEXformats 13" xfId="10872"/>
    <cellStyle name="SAPBEXformats 13 2" xfId="10873"/>
    <cellStyle name="SAPBEXformats 13 2 2" xfId="10874"/>
    <cellStyle name="SAPBEXformats 13 2 3" xfId="10875"/>
    <cellStyle name="SAPBEXformats 13 3" xfId="10876"/>
    <cellStyle name="SAPBEXformats 13 3 2" xfId="10877"/>
    <cellStyle name="SAPBEXformats 13 3 3" xfId="10878"/>
    <cellStyle name="SAPBEXformats 13 4" xfId="10879"/>
    <cellStyle name="SAPBEXformats 13 4 2" xfId="10880"/>
    <cellStyle name="SAPBEXformats 13 4 3" xfId="10881"/>
    <cellStyle name="SAPBEXformats 13 5" xfId="10882"/>
    <cellStyle name="SAPBEXformats 13 6" xfId="10883"/>
    <cellStyle name="SAPBEXformats 13 7" xfId="10884"/>
    <cellStyle name="SAPBEXformats 14" xfId="10885"/>
    <cellStyle name="SAPBEXformats 14 2" xfId="10886"/>
    <cellStyle name="SAPBEXformats 14 2 2" xfId="10887"/>
    <cellStyle name="SAPBEXformats 14 2 3" xfId="10888"/>
    <cellStyle name="SAPBEXformats 14 3" xfId="10889"/>
    <cellStyle name="SAPBEXformats 14 3 2" xfId="10890"/>
    <cellStyle name="SAPBEXformats 14 3 3" xfId="10891"/>
    <cellStyle name="SAPBEXformats 14 4" xfId="10892"/>
    <cellStyle name="SAPBEXformats 14 4 2" xfId="10893"/>
    <cellStyle name="SAPBEXformats 14 4 3" xfId="10894"/>
    <cellStyle name="SAPBEXformats 14 5" xfId="10895"/>
    <cellStyle name="SAPBEXformats 14 6" xfId="10896"/>
    <cellStyle name="SAPBEXformats 14 7" xfId="10897"/>
    <cellStyle name="SAPBEXformats 15" xfId="10898"/>
    <cellStyle name="SAPBEXformats 15 2" xfId="10899"/>
    <cellStyle name="SAPBEXformats 15 2 2" xfId="10900"/>
    <cellStyle name="SAPBEXformats 15 2 3" xfId="10901"/>
    <cellStyle name="SAPBEXformats 15 2 4" xfId="10902"/>
    <cellStyle name="SAPBEXformats 15 3" xfId="10903"/>
    <cellStyle name="SAPBEXformats 15 3 2" xfId="10904"/>
    <cellStyle name="SAPBEXformats 15 3 3" xfId="10905"/>
    <cellStyle name="SAPBEXformats 15 4" xfId="10906"/>
    <cellStyle name="SAPBEXformats 15 5" xfId="10907"/>
    <cellStyle name="SAPBEXformats 15 6" xfId="10908"/>
    <cellStyle name="SAPBEXformats 16" xfId="10909"/>
    <cellStyle name="SAPBEXformats 16 2" xfId="10910"/>
    <cellStyle name="SAPBEXformats 16 3" xfId="10911"/>
    <cellStyle name="SAPBEXformats 16 4" xfId="10912"/>
    <cellStyle name="SAPBEXformats 17" xfId="10913"/>
    <cellStyle name="SAPBEXformats 17 2" xfId="10914"/>
    <cellStyle name="SAPBEXformats 17 3" xfId="10915"/>
    <cellStyle name="SAPBEXformats 18" xfId="10916"/>
    <cellStyle name="SAPBEXformats 19" xfId="10917"/>
    <cellStyle name="SAPBEXformats 2" xfId="10918"/>
    <cellStyle name="SAPBEXformats 2 2" xfId="10919"/>
    <cellStyle name="SAPBEXformats 2 2 2" xfId="10920"/>
    <cellStyle name="SAPBEXformats 2 2 3" xfId="10921"/>
    <cellStyle name="SAPBEXformats 2 2 4" xfId="10922"/>
    <cellStyle name="SAPBEXformats 2 3" xfId="10923"/>
    <cellStyle name="SAPBEXformats 2 3 2" xfId="10924"/>
    <cellStyle name="SAPBEXformats 2 3 3" xfId="10925"/>
    <cellStyle name="SAPBEXformats 2 4" xfId="10926"/>
    <cellStyle name="SAPBEXformats 2 4 2" xfId="10927"/>
    <cellStyle name="SAPBEXformats 2 4 3" xfId="10928"/>
    <cellStyle name="SAPBEXformats 2 5" xfId="10929"/>
    <cellStyle name="SAPBEXformats 2 6" xfId="10930"/>
    <cellStyle name="SAPBEXformats 2 7" xfId="10931"/>
    <cellStyle name="SAPBEXformats 2 8" xfId="10932"/>
    <cellStyle name="SAPBEXformats 20" xfId="10933"/>
    <cellStyle name="SAPBEXformats 21" xfId="10934"/>
    <cellStyle name="SAPBEXformats 3" xfId="10935"/>
    <cellStyle name="SAPBEXformats 3 2" xfId="10936"/>
    <cellStyle name="SAPBEXformats 3 2 2" xfId="10937"/>
    <cellStyle name="SAPBEXformats 3 2 3" xfId="10938"/>
    <cellStyle name="SAPBEXformats 3 3" xfId="10939"/>
    <cellStyle name="SAPBEXformats 3 3 2" xfId="10940"/>
    <cellStyle name="SAPBEXformats 3 3 3" xfId="10941"/>
    <cellStyle name="SAPBEXformats 3 4" xfId="10942"/>
    <cellStyle name="SAPBEXformats 3 4 2" xfId="10943"/>
    <cellStyle name="SAPBEXformats 3 4 3" xfId="10944"/>
    <cellStyle name="SAPBEXformats 3 5" xfId="10945"/>
    <cellStyle name="SAPBEXformats 3 6" xfId="10946"/>
    <cellStyle name="SAPBEXformats 3 7" xfId="10947"/>
    <cellStyle name="SAPBEXformats 3 8" xfId="10948"/>
    <cellStyle name="SAPBEXformats 4" xfId="10949"/>
    <cellStyle name="SAPBEXformats 4 2" xfId="10950"/>
    <cellStyle name="SAPBEXformats 4 2 2" xfId="10951"/>
    <cellStyle name="SAPBEXformats 4 2 3" xfId="10952"/>
    <cellStyle name="SAPBEXformats 4 3" xfId="10953"/>
    <cellStyle name="SAPBEXformats 4 3 2" xfId="10954"/>
    <cellStyle name="SAPBEXformats 4 3 3" xfId="10955"/>
    <cellStyle name="SAPBEXformats 4 4" xfId="10956"/>
    <cellStyle name="SAPBEXformats 4 4 2" xfId="10957"/>
    <cellStyle name="SAPBEXformats 4 4 3" xfId="10958"/>
    <cellStyle name="SAPBEXformats 4 5" xfId="10959"/>
    <cellStyle name="SAPBEXformats 4 6" xfId="10960"/>
    <cellStyle name="SAPBEXformats 4 7" xfId="10961"/>
    <cellStyle name="SAPBEXformats 5" xfId="10962"/>
    <cellStyle name="SAPBEXformats 5 2" xfId="10963"/>
    <cellStyle name="SAPBEXformats 5 2 2" xfId="10964"/>
    <cellStyle name="SAPBEXformats 5 2 3" xfId="10965"/>
    <cellStyle name="SAPBEXformats 5 3" xfId="10966"/>
    <cellStyle name="SAPBEXformats 5 3 2" xfId="10967"/>
    <cellStyle name="SAPBEXformats 5 3 3" xfId="10968"/>
    <cellStyle name="SAPBEXformats 5 4" xfId="10969"/>
    <cellStyle name="SAPBEXformats 5 4 2" xfId="10970"/>
    <cellStyle name="SAPBEXformats 5 4 3" xfId="10971"/>
    <cellStyle name="SAPBEXformats 5 5" xfId="10972"/>
    <cellStyle name="SAPBEXformats 5 6" xfId="10973"/>
    <cellStyle name="SAPBEXformats 5 7" xfId="10974"/>
    <cellStyle name="SAPBEXformats 6" xfId="10975"/>
    <cellStyle name="SAPBEXformats 6 2" xfId="10976"/>
    <cellStyle name="SAPBEXformats 6 2 2" xfId="10977"/>
    <cellStyle name="SAPBEXformats 6 2 3" xfId="10978"/>
    <cellStyle name="SAPBEXformats 6 3" xfId="10979"/>
    <cellStyle name="SAPBEXformats 6 3 2" xfId="10980"/>
    <cellStyle name="SAPBEXformats 6 3 3" xfId="10981"/>
    <cellStyle name="SAPBEXformats 6 4" xfId="10982"/>
    <cellStyle name="SAPBEXformats 6 4 2" xfId="10983"/>
    <cellStyle name="SAPBEXformats 6 4 3" xfId="10984"/>
    <cellStyle name="SAPBEXformats 6 5" xfId="10985"/>
    <cellStyle name="SAPBEXformats 6 6" xfId="10986"/>
    <cellStyle name="SAPBEXformats 6 7" xfId="10987"/>
    <cellStyle name="SAPBEXformats 7" xfId="10988"/>
    <cellStyle name="SAPBEXformats 7 2" xfId="10989"/>
    <cellStyle name="SAPBEXformats 7 2 2" xfId="10990"/>
    <cellStyle name="SAPBEXformats 7 2 3" xfId="10991"/>
    <cellStyle name="SAPBEXformats 7 3" xfId="10992"/>
    <cellStyle name="SAPBEXformats 7 3 2" xfId="10993"/>
    <cellStyle name="SAPBEXformats 7 3 3" xfId="10994"/>
    <cellStyle name="SAPBEXformats 7 4" xfId="10995"/>
    <cellStyle name="SAPBEXformats 7 4 2" xfId="10996"/>
    <cellStyle name="SAPBEXformats 7 4 3" xfId="10997"/>
    <cellStyle name="SAPBEXformats 7 5" xfId="10998"/>
    <cellStyle name="SAPBEXformats 7 6" xfId="10999"/>
    <cellStyle name="SAPBEXformats 7 7" xfId="11000"/>
    <cellStyle name="SAPBEXformats 8" xfId="11001"/>
    <cellStyle name="SAPBEXformats 8 2" xfId="11002"/>
    <cellStyle name="SAPBEXformats 8 2 2" xfId="11003"/>
    <cellStyle name="SAPBEXformats 8 2 3" xfId="11004"/>
    <cellStyle name="SAPBEXformats 8 3" xfId="11005"/>
    <cellStyle name="SAPBEXformats 8 3 2" xfId="11006"/>
    <cellStyle name="SAPBEXformats 8 3 3" xfId="11007"/>
    <cellStyle name="SAPBEXformats 8 4" xfId="11008"/>
    <cellStyle name="SAPBEXformats 8 4 2" xfId="11009"/>
    <cellStyle name="SAPBEXformats 8 4 3" xfId="11010"/>
    <cellStyle name="SAPBEXformats 8 5" xfId="11011"/>
    <cellStyle name="SAPBEXformats 8 6" xfId="11012"/>
    <cellStyle name="SAPBEXformats 8 7" xfId="11013"/>
    <cellStyle name="SAPBEXformats 9" xfId="11014"/>
    <cellStyle name="SAPBEXformats 9 2" xfId="11015"/>
    <cellStyle name="SAPBEXformats 9 2 2" xfId="11016"/>
    <cellStyle name="SAPBEXformats 9 2 3" xfId="11017"/>
    <cellStyle name="SAPBEXformats 9 3" xfId="11018"/>
    <cellStyle name="SAPBEXformats 9 3 2" xfId="11019"/>
    <cellStyle name="SAPBEXformats 9 3 3" xfId="11020"/>
    <cellStyle name="SAPBEXformats 9 4" xfId="11021"/>
    <cellStyle name="SAPBEXformats 9 4 2" xfId="11022"/>
    <cellStyle name="SAPBEXformats 9 4 3" xfId="11023"/>
    <cellStyle name="SAPBEXformats 9 5" xfId="11024"/>
    <cellStyle name="SAPBEXformats 9 6" xfId="11025"/>
    <cellStyle name="SAPBEXformats 9 7" xfId="11026"/>
    <cellStyle name="SAPBEXformats_Компании" xfId="11027"/>
    <cellStyle name="SAPBEXheaderItem" xfId="11028"/>
    <cellStyle name="SAPBEXheaderItem 2" xfId="11029"/>
    <cellStyle name="SAPBEXheaderItem 2 2" xfId="11030"/>
    <cellStyle name="SAPBEXheaderItem 2 3" xfId="11031"/>
    <cellStyle name="SAPBEXheaderItem 2 4" xfId="11032"/>
    <cellStyle name="SAPBEXheaderItem 3" xfId="11033"/>
    <cellStyle name="SAPBEXheaderItem 3 2" xfId="11034"/>
    <cellStyle name="SAPBEXheaderItem 4" xfId="11035"/>
    <cellStyle name="SAPBEXheaderItem 5" xfId="11036"/>
    <cellStyle name="SAPBEXheaderItem_Компании" xfId="11037"/>
    <cellStyle name="SAPBEXheaderText" xfId="11038"/>
    <cellStyle name="SAPBEXheaderText 2" xfId="11039"/>
    <cellStyle name="SAPBEXheaderText 2 2" xfId="11040"/>
    <cellStyle name="SAPBEXheaderText 2 3" xfId="11041"/>
    <cellStyle name="SAPBEXheaderText 2 4" xfId="11042"/>
    <cellStyle name="SAPBEXheaderText 3" xfId="11043"/>
    <cellStyle name="SAPBEXheaderText 3 2" xfId="11044"/>
    <cellStyle name="SAPBEXheaderText 4" xfId="11045"/>
    <cellStyle name="SAPBEXheaderText 5" xfId="11046"/>
    <cellStyle name="SAPBEXheaderText_Компании" xfId="11047"/>
    <cellStyle name="SAPBEXHLevel0" xfId="11048"/>
    <cellStyle name="SAPBEXHLevel0 10" xfId="11049"/>
    <cellStyle name="SAPBEXHLevel0 10 2" xfId="11050"/>
    <cellStyle name="SAPBEXHLevel0 10 2 2" xfId="11051"/>
    <cellStyle name="SAPBEXHLevel0 10 2 3" xfId="11052"/>
    <cellStyle name="SAPBEXHLevel0 10 3" xfId="11053"/>
    <cellStyle name="SAPBEXHLevel0 10 3 2" xfId="11054"/>
    <cellStyle name="SAPBEXHLevel0 10 3 3" xfId="11055"/>
    <cellStyle name="SAPBEXHLevel0 10 4" xfId="11056"/>
    <cellStyle name="SAPBEXHLevel0 10 4 2" xfId="11057"/>
    <cellStyle name="SAPBEXHLevel0 10 4 3" xfId="11058"/>
    <cellStyle name="SAPBEXHLevel0 10 5" xfId="11059"/>
    <cellStyle name="SAPBEXHLevel0 10 6" xfId="11060"/>
    <cellStyle name="SAPBEXHLevel0 10 7" xfId="11061"/>
    <cellStyle name="SAPBEXHLevel0 11" xfId="11062"/>
    <cellStyle name="SAPBEXHLevel0 11 2" xfId="11063"/>
    <cellStyle name="SAPBEXHLevel0 11 2 2" xfId="11064"/>
    <cellStyle name="SAPBEXHLevel0 11 2 3" xfId="11065"/>
    <cellStyle name="SAPBEXHLevel0 11 3" xfId="11066"/>
    <cellStyle name="SAPBEXHLevel0 11 3 2" xfId="11067"/>
    <cellStyle name="SAPBEXHLevel0 11 3 3" xfId="11068"/>
    <cellStyle name="SAPBEXHLevel0 11 4" xfId="11069"/>
    <cellStyle name="SAPBEXHLevel0 11 4 2" xfId="11070"/>
    <cellStyle name="SAPBEXHLevel0 11 4 3" xfId="11071"/>
    <cellStyle name="SAPBEXHLevel0 11 5" xfId="11072"/>
    <cellStyle name="SAPBEXHLevel0 11 6" xfId="11073"/>
    <cellStyle name="SAPBEXHLevel0 11 7" xfId="11074"/>
    <cellStyle name="SAPBEXHLevel0 12" xfId="11075"/>
    <cellStyle name="SAPBEXHLevel0 12 2" xfId="11076"/>
    <cellStyle name="SAPBEXHLevel0 12 2 2" xfId="11077"/>
    <cellStyle name="SAPBEXHLevel0 12 2 3" xfId="11078"/>
    <cellStyle name="SAPBEXHLevel0 12 3" xfId="11079"/>
    <cellStyle name="SAPBEXHLevel0 12 3 2" xfId="11080"/>
    <cellStyle name="SAPBEXHLevel0 12 3 3" xfId="11081"/>
    <cellStyle name="SAPBEXHLevel0 12 4" xfId="11082"/>
    <cellStyle name="SAPBEXHLevel0 12 4 2" xfId="11083"/>
    <cellStyle name="SAPBEXHLevel0 12 4 3" xfId="11084"/>
    <cellStyle name="SAPBEXHLevel0 12 5" xfId="11085"/>
    <cellStyle name="SAPBEXHLevel0 12 6" xfId="11086"/>
    <cellStyle name="SAPBEXHLevel0 12 7" xfId="11087"/>
    <cellStyle name="SAPBEXHLevel0 13" xfId="11088"/>
    <cellStyle name="SAPBEXHLevel0 13 2" xfId="11089"/>
    <cellStyle name="SAPBEXHLevel0 13 2 2" xfId="11090"/>
    <cellStyle name="SAPBEXHLevel0 13 2 3" xfId="11091"/>
    <cellStyle name="SAPBEXHLevel0 13 3" xfId="11092"/>
    <cellStyle name="SAPBEXHLevel0 13 3 2" xfId="11093"/>
    <cellStyle name="SAPBEXHLevel0 13 3 3" xfId="11094"/>
    <cellStyle name="SAPBEXHLevel0 13 4" xfId="11095"/>
    <cellStyle name="SAPBEXHLevel0 13 4 2" xfId="11096"/>
    <cellStyle name="SAPBEXHLevel0 13 4 3" xfId="11097"/>
    <cellStyle name="SAPBEXHLevel0 13 5" xfId="11098"/>
    <cellStyle name="SAPBEXHLevel0 13 6" xfId="11099"/>
    <cellStyle name="SAPBEXHLevel0 13 7" xfId="11100"/>
    <cellStyle name="SAPBEXHLevel0 14" xfId="11101"/>
    <cellStyle name="SAPBEXHLevel0 14 2" xfId="11102"/>
    <cellStyle name="SAPBEXHLevel0 14 2 2" xfId="11103"/>
    <cellStyle name="SAPBEXHLevel0 14 2 3" xfId="11104"/>
    <cellStyle name="SAPBEXHLevel0 14 3" xfId="11105"/>
    <cellStyle name="SAPBEXHLevel0 14 3 2" xfId="11106"/>
    <cellStyle name="SAPBEXHLevel0 14 3 3" xfId="11107"/>
    <cellStyle name="SAPBEXHLevel0 14 4" xfId="11108"/>
    <cellStyle name="SAPBEXHLevel0 14 4 2" xfId="11109"/>
    <cellStyle name="SAPBEXHLevel0 14 4 3" xfId="11110"/>
    <cellStyle name="SAPBEXHLevel0 14 5" xfId="11111"/>
    <cellStyle name="SAPBEXHLevel0 14 6" xfId="11112"/>
    <cellStyle name="SAPBEXHLevel0 14 7" xfId="11113"/>
    <cellStyle name="SAPBEXHLevel0 15" xfId="11114"/>
    <cellStyle name="SAPBEXHLevel0 15 2" xfId="11115"/>
    <cellStyle name="SAPBEXHLevel0 15 2 2" xfId="11116"/>
    <cellStyle name="SAPBEXHLevel0 15 2 3" xfId="11117"/>
    <cellStyle name="SAPBEXHLevel0 15 2 4" xfId="11118"/>
    <cellStyle name="SAPBEXHLevel0 15 3" xfId="11119"/>
    <cellStyle name="SAPBEXHLevel0 15 3 2" xfId="11120"/>
    <cellStyle name="SAPBEXHLevel0 15 3 3" xfId="11121"/>
    <cellStyle name="SAPBEXHLevel0 15 4" xfId="11122"/>
    <cellStyle name="SAPBEXHLevel0 15 5" xfId="11123"/>
    <cellStyle name="SAPBEXHLevel0 15 6" xfId="11124"/>
    <cellStyle name="SAPBEXHLevel0 16" xfId="11125"/>
    <cellStyle name="SAPBEXHLevel0 16 2" xfId="11126"/>
    <cellStyle name="SAPBEXHLevel0 16 3" xfId="11127"/>
    <cellStyle name="SAPBEXHLevel0 16 4" xfId="11128"/>
    <cellStyle name="SAPBEXHLevel0 17" xfId="11129"/>
    <cellStyle name="SAPBEXHLevel0 17 2" xfId="11130"/>
    <cellStyle name="SAPBEXHLevel0 17 3" xfId="11131"/>
    <cellStyle name="SAPBEXHLevel0 18" xfId="11132"/>
    <cellStyle name="SAPBEXHLevel0 19" xfId="11133"/>
    <cellStyle name="SAPBEXHLevel0 2" xfId="11134"/>
    <cellStyle name="SAPBEXHLevel0 2 2" xfId="11135"/>
    <cellStyle name="SAPBEXHLevel0 2 2 2" xfId="11136"/>
    <cellStyle name="SAPBEXHLevel0 2 2 3" xfId="11137"/>
    <cellStyle name="SAPBEXHLevel0 2 2 4" xfId="11138"/>
    <cellStyle name="SAPBEXHLevel0 2 3" xfId="11139"/>
    <cellStyle name="SAPBEXHLevel0 2 3 2" xfId="11140"/>
    <cellStyle name="SAPBEXHLevel0 2 3 3" xfId="11141"/>
    <cellStyle name="SAPBEXHLevel0 2 3 4" xfId="11142"/>
    <cellStyle name="SAPBEXHLevel0 2 4" xfId="11143"/>
    <cellStyle name="SAPBEXHLevel0 2 4 2" xfId="11144"/>
    <cellStyle name="SAPBEXHLevel0 2 4 3" xfId="11145"/>
    <cellStyle name="SAPBEXHLevel0 2 4 4" xfId="11146"/>
    <cellStyle name="SAPBEXHLevel0 2 5" xfId="11147"/>
    <cellStyle name="SAPBEXHLevel0 2 6" xfId="11148"/>
    <cellStyle name="SAPBEXHLevel0 2 7" xfId="11149"/>
    <cellStyle name="SAPBEXHLevel0 2 8" xfId="11150"/>
    <cellStyle name="SAPBEXHLevel0 20" xfId="11151"/>
    <cellStyle name="SAPBEXHLevel0 21" xfId="11152"/>
    <cellStyle name="SAPBEXHLevel0 3" xfId="11153"/>
    <cellStyle name="SAPBEXHLevel0 3 2" xfId="11154"/>
    <cellStyle name="SAPBEXHLevel0 3 2 2" xfId="11155"/>
    <cellStyle name="SAPBEXHLevel0 3 2 3" xfId="11156"/>
    <cellStyle name="SAPBEXHLevel0 3 2 4" xfId="11157"/>
    <cellStyle name="SAPBEXHLevel0 3 3" xfId="11158"/>
    <cellStyle name="SAPBEXHLevel0 3 3 2" xfId="11159"/>
    <cellStyle name="SAPBEXHLevel0 3 3 3" xfId="11160"/>
    <cellStyle name="SAPBEXHLevel0 3 4" xfId="11161"/>
    <cellStyle name="SAPBEXHLevel0 3 4 2" xfId="11162"/>
    <cellStyle name="SAPBEXHLevel0 3 4 3" xfId="11163"/>
    <cellStyle name="SAPBEXHLevel0 3 5" xfId="11164"/>
    <cellStyle name="SAPBEXHLevel0 3 6" xfId="11165"/>
    <cellStyle name="SAPBEXHLevel0 3 7" xfId="11166"/>
    <cellStyle name="SAPBEXHLevel0 3 8" xfId="11167"/>
    <cellStyle name="SAPBEXHLevel0 4" xfId="11168"/>
    <cellStyle name="SAPBEXHLevel0 4 2" xfId="11169"/>
    <cellStyle name="SAPBEXHLevel0 4 2 2" xfId="11170"/>
    <cellStyle name="SAPBEXHLevel0 4 2 3" xfId="11171"/>
    <cellStyle name="SAPBEXHLevel0 4 2 4" xfId="11172"/>
    <cellStyle name="SAPBEXHLevel0 4 3" xfId="11173"/>
    <cellStyle name="SAPBEXHLevel0 4 3 2" xfId="11174"/>
    <cellStyle name="SAPBEXHLevel0 4 3 3" xfId="11175"/>
    <cellStyle name="SAPBEXHLevel0 4 4" xfId="11176"/>
    <cellStyle name="SAPBEXHLevel0 4 4 2" xfId="11177"/>
    <cellStyle name="SAPBEXHLevel0 4 4 3" xfId="11178"/>
    <cellStyle name="SAPBEXHLevel0 4 5" xfId="11179"/>
    <cellStyle name="SAPBEXHLevel0 4 6" xfId="11180"/>
    <cellStyle name="SAPBEXHLevel0 4 7" xfId="11181"/>
    <cellStyle name="SAPBEXHLevel0 4 8" xfId="11182"/>
    <cellStyle name="SAPBEXHLevel0 5" xfId="11183"/>
    <cellStyle name="SAPBEXHLevel0 5 2" xfId="11184"/>
    <cellStyle name="SAPBEXHLevel0 5 2 2" xfId="11185"/>
    <cellStyle name="SAPBEXHLevel0 5 2 3" xfId="11186"/>
    <cellStyle name="SAPBEXHLevel0 5 3" xfId="11187"/>
    <cellStyle name="SAPBEXHLevel0 5 3 2" xfId="11188"/>
    <cellStyle name="SAPBEXHLevel0 5 3 3" xfId="11189"/>
    <cellStyle name="SAPBEXHLevel0 5 4" xfId="11190"/>
    <cellStyle name="SAPBEXHLevel0 5 4 2" xfId="11191"/>
    <cellStyle name="SAPBEXHLevel0 5 4 3" xfId="11192"/>
    <cellStyle name="SAPBEXHLevel0 5 5" xfId="11193"/>
    <cellStyle name="SAPBEXHLevel0 5 6" xfId="11194"/>
    <cellStyle name="SAPBEXHLevel0 5 7" xfId="11195"/>
    <cellStyle name="SAPBEXHLevel0 5 8" xfId="11196"/>
    <cellStyle name="SAPBEXHLevel0 6" xfId="11197"/>
    <cellStyle name="SAPBEXHLevel0 6 2" xfId="11198"/>
    <cellStyle name="SAPBEXHLevel0 6 2 2" xfId="11199"/>
    <cellStyle name="SAPBEXHLevel0 6 2 3" xfId="11200"/>
    <cellStyle name="SAPBEXHLevel0 6 3" xfId="11201"/>
    <cellStyle name="SAPBEXHLevel0 6 3 2" xfId="11202"/>
    <cellStyle name="SAPBEXHLevel0 6 3 3" xfId="11203"/>
    <cellStyle name="SAPBEXHLevel0 6 4" xfId="11204"/>
    <cellStyle name="SAPBEXHLevel0 6 4 2" xfId="11205"/>
    <cellStyle name="SAPBEXHLevel0 6 4 3" xfId="11206"/>
    <cellStyle name="SAPBEXHLevel0 6 5" xfId="11207"/>
    <cellStyle name="SAPBEXHLevel0 6 6" xfId="11208"/>
    <cellStyle name="SAPBEXHLevel0 6 7" xfId="11209"/>
    <cellStyle name="SAPBEXHLevel0 7" xfId="11210"/>
    <cellStyle name="SAPBEXHLevel0 7 2" xfId="11211"/>
    <cellStyle name="SAPBEXHLevel0 7 2 2" xfId="11212"/>
    <cellStyle name="SAPBEXHLevel0 7 2 3" xfId="11213"/>
    <cellStyle name="SAPBEXHLevel0 7 3" xfId="11214"/>
    <cellStyle name="SAPBEXHLevel0 7 3 2" xfId="11215"/>
    <cellStyle name="SAPBEXHLevel0 7 3 3" xfId="11216"/>
    <cellStyle name="SAPBEXHLevel0 7 4" xfId="11217"/>
    <cellStyle name="SAPBEXHLevel0 7 4 2" xfId="11218"/>
    <cellStyle name="SAPBEXHLevel0 7 4 3" xfId="11219"/>
    <cellStyle name="SAPBEXHLevel0 7 5" xfId="11220"/>
    <cellStyle name="SAPBEXHLevel0 7 6" xfId="11221"/>
    <cellStyle name="SAPBEXHLevel0 7 7" xfId="11222"/>
    <cellStyle name="SAPBEXHLevel0 8" xfId="11223"/>
    <cellStyle name="SAPBEXHLevel0 8 2" xfId="11224"/>
    <cellStyle name="SAPBEXHLevel0 8 2 2" xfId="11225"/>
    <cellStyle name="SAPBEXHLevel0 8 2 3" xfId="11226"/>
    <cellStyle name="SAPBEXHLevel0 8 3" xfId="11227"/>
    <cellStyle name="SAPBEXHLevel0 8 3 2" xfId="11228"/>
    <cellStyle name="SAPBEXHLevel0 8 3 3" xfId="11229"/>
    <cellStyle name="SAPBEXHLevel0 8 4" xfId="11230"/>
    <cellStyle name="SAPBEXHLevel0 8 4 2" xfId="11231"/>
    <cellStyle name="SAPBEXHLevel0 8 4 3" xfId="11232"/>
    <cellStyle name="SAPBEXHLevel0 8 5" xfId="11233"/>
    <cellStyle name="SAPBEXHLevel0 8 6" xfId="11234"/>
    <cellStyle name="SAPBEXHLevel0 8 7" xfId="11235"/>
    <cellStyle name="SAPBEXHLevel0 9" xfId="11236"/>
    <cellStyle name="SAPBEXHLevel0 9 2" xfId="11237"/>
    <cellStyle name="SAPBEXHLevel0 9 2 2" xfId="11238"/>
    <cellStyle name="SAPBEXHLevel0 9 2 3" xfId="11239"/>
    <cellStyle name="SAPBEXHLevel0 9 3" xfId="11240"/>
    <cellStyle name="SAPBEXHLevel0 9 3 2" xfId="11241"/>
    <cellStyle name="SAPBEXHLevel0 9 3 3" xfId="11242"/>
    <cellStyle name="SAPBEXHLevel0 9 4" xfId="11243"/>
    <cellStyle name="SAPBEXHLevel0 9 4 2" xfId="11244"/>
    <cellStyle name="SAPBEXHLevel0 9 4 3" xfId="11245"/>
    <cellStyle name="SAPBEXHLevel0 9 5" xfId="11246"/>
    <cellStyle name="SAPBEXHLevel0 9 6" xfId="11247"/>
    <cellStyle name="SAPBEXHLevel0 9 7" xfId="11248"/>
    <cellStyle name="SAPBEXHLevel0_Компании" xfId="11249"/>
    <cellStyle name="SAPBEXHLevel0X" xfId="11250"/>
    <cellStyle name="SAPBEXHLevel0X 10" xfId="11251"/>
    <cellStyle name="SAPBEXHLevel0X 10 2" xfId="11252"/>
    <cellStyle name="SAPBEXHLevel0X 10 2 2" xfId="11253"/>
    <cellStyle name="SAPBEXHLevel0X 10 2 3" xfId="11254"/>
    <cellStyle name="SAPBEXHLevel0X 10 3" xfId="11255"/>
    <cellStyle name="SAPBEXHLevel0X 10 3 2" xfId="11256"/>
    <cellStyle name="SAPBEXHLevel0X 10 3 3" xfId="11257"/>
    <cellStyle name="SAPBEXHLevel0X 10 4" xfId="11258"/>
    <cellStyle name="SAPBEXHLevel0X 10 4 2" xfId="11259"/>
    <cellStyle name="SAPBEXHLevel0X 10 4 3" xfId="11260"/>
    <cellStyle name="SAPBEXHLevel0X 10 5" xfId="11261"/>
    <cellStyle name="SAPBEXHLevel0X 10 6" xfId="11262"/>
    <cellStyle name="SAPBEXHLevel0X 10 7" xfId="11263"/>
    <cellStyle name="SAPBEXHLevel0X 11" xfId="11264"/>
    <cellStyle name="SAPBEXHLevel0X 11 2" xfId="11265"/>
    <cellStyle name="SAPBEXHLevel0X 11 2 2" xfId="11266"/>
    <cellStyle name="SAPBEXHLevel0X 11 2 3" xfId="11267"/>
    <cellStyle name="SAPBEXHLevel0X 11 3" xfId="11268"/>
    <cellStyle name="SAPBEXHLevel0X 11 3 2" xfId="11269"/>
    <cellStyle name="SAPBEXHLevel0X 11 3 3" xfId="11270"/>
    <cellStyle name="SAPBEXHLevel0X 11 4" xfId="11271"/>
    <cellStyle name="SAPBEXHLevel0X 11 4 2" xfId="11272"/>
    <cellStyle name="SAPBEXHLevel0X 11 4 3" xfId="11273"/>
    <cellStyle name="SAPBEXHLevel0X 11 5" xfId="11274"/>
    <cellStyle name="SAPBEXHLevel0X 11 6" xfId="11275"/>
    <cellStyle name="SAPBEXHLevel0X 11 7" xfId="11276"/>
    <cellStyle name="SAPBEXHLevel0X 12" xfId="11277"/>
    <cellStyle name="SAPBEXHLevel0X 12 2" xfId="11278"/>
    <cellStyle name="SAPBEXHLevel0X 12 2 2" xfId="11279"/>
    <cellStyle name="SAPBEXHLevel0X 12 2 3" xfId="11280"/>
    <cellStyle name="SAPBEXHLevel0X 12 3" xfId="11281"/>
    <cellStyle name="SAPBEXHLevel0X 12 3 2" xfId="11282"/>
    <cellStyle name="SAPBEXHLevel0X 12 3 3" xfId="11283"/>
    <cellStyle name="SAPBEXHLevel0X 12 4" xfId="11284"/>
    <cellStyle name="SAPBEXHLevel0X 12 4 2" xfId="11285"/>
    <cellStyle name="SAPBEXHLevel0X 12 4 3" xfId="11286"/>
    <cellStyle name="SAPBEXHLevel0X 12 5" xfId="11287"/>
    <cellStyle name="SAPBEXHLevel0X 12 6" xfId="11288"/>
    <cellStyle name="SAPBEXHLevel0X 12 7" xfId="11289"/>
    <cellStyle name="SAPBEXHLevel0X 13" xfId="11290"/>
    <cellStyle name="SAPBEXHLevel0X 13 2" xfId="11291"/>
    <cellStyle name="SAPBEXHLevel0X 13 2 2" xfId="11292"/>
    <cellStyle name="SAPBEXHLevel0X 13 2 3" xfId="11293"/>
    <cellStyle name="SAPBEXHLevel0X 13 3" xfId="11294"/>
    <cellStyle name="SAPBEXHLevel0X 13 3 2" xfId="11295"/>
    <cellStyle name="SAPBEXHLevel0X 13 3 3" xfId="11296"/>
    <cellStyle name="SAPBEXHLevel0X 13 4" xfId="11297"/>
    <cellStyle name="SAPBEXHLevel0X 13 4 2" xfId="11298"/>
    <cellStyle name="SAPBEXHLevel0X 13 4 3" xfId="11299"/>
    <cellStyle name="SAPBEXHLevel0X 13 5" xfId="11300"/>
    <cellStyle name="SAPBEXHLevel0X 13 6" xfId="11301"/>
    <cellStyle name="SAPBEXHLevel0X 13 7" xfId="11302"/>
    <cellStyle name="SAPBEXHLevel0X 14" xfId="11303"/>
    <cellStyle name="SAPBEXHLevel0X 14 2" xfId="11304"/>
    <cellStyle name="SAPBEXHLevel0X 14 2 2" xfId="11305"/>
    <cellStyle name="SAPBEXHLevel0X 14 2 3" xfId="11306"/>
    <cellStyle name="SAPBEXHLevel0X 14 3" xfId="11307"/>
    <cellStyle name="SAPBEXHLevel0X 14 3 2" xfId="11308"/>
    <cellStyle name="SAPBEXHLevel0X 14 3 3" xfId="11309"/>
    <cellStyle name="SAPBEXHLevel0X 14 4" xfId="11310"/>
    <cellStyle name="SAPBEXHLevel0X 14 4 2" xfId="11311"/>
    <cellStyle name="SAPBEXHLevel0X 14 4 3" xfId="11312"/>
    <cellStyle name="SAPBEXHLevel0X 14 5" xfId="11313"/>
    <cellStyle name="SAPBEXHLevel0X 14 6" xfId="11314"/>
    <cellStyle name="SAPBEXHLevel0X 14 7" xfId="11315"/>
    <cellStyle name="SAPBEXHLevel0X 15" xfId="11316"/>
    <cellStyle name="SAPBEXHLevel0X 15 2" xfId="11317"/>
    <cellStyle name="SAPBEXHLevel0X 15 2 2" xfId="11318"/>
    <cellStyle name="SAPBEXHLevel0X 15 2 3" xfId="11319"/>
    <cellStyle name="SAPBEXHLevel0X 15 2 4" xfId="11320"/>
    <cellStyle name="SAPBEXHLevel0X 15 3" xfId="11321"/>
    <cellStyle name="SAPBEXHLevel0X 15 3 2" xfId="11322"/>
    <cellStyle name="SAPBEXHLevel0X 15 3 3" xfId="11323"/>
    <cellStyle name="SAPBEXHLevel0X 15 4" xfId="11324"/>
    <cellStyle name="SAPBEXHLevel0X 15 5" xfId="11325"/>
    <cellStyle name="SAPBEXHLevel0X 15 6" xfId="11326"/>
    <cellStyle name="SAPBEXHLevel0X 16" xfId="11327"/>
    <cellStyle name="SAPBEXHLevel0X 16 2" xfId="11328"/>
    <cellStyle name="SAPBEXHLevel0X 16 3" xfId="11329"/>
    <cellStyle name="SAPBEXHLevel0X 16 4" xfId="11330"/>
    <cellStyle name="SAPBEXHLevel0X 17" xfId="11331"/>
    <cellStyle name="SAPBEXHLevel0X 17 2" xfId="11332"/>
    <cellStyle name="SAPBEXHLevel0X 17 3" xfId="11333"/>
    <cellStyle name="SAPBEXHLevel0X 18" xfId="11334"/>
    <cellStyle name="SAPBEXHLevel0X 19" xfId="11335"/>
    <cellStyle name="SAPBEXHLevel0X 2" xfId="11336"/>
    <cellStyle name="SAPBEXHLevel0X 2 2" xfId="11337"/>
    <cellStyle name="SAPBEXHLevel0X 2 2 2" xfId="11338"/>
    <cellStyle name="SAPBEXHLevel0X 2 2 3" xfId="11339"/>
    <cellStyle name="SAPBEXHLevel0X 2 2 4" xfId="11340"/>
    <cellStyle name="SAPBEXHLevel0X 2 3" xfId="11341"/>
    <cellStyle name="SAPBEXHLevel0X 2 3 2" xfId="11342"/>
    <cellStyle name="SAPBEXHLevel0X 2 3 3" xfId="11343"/>
    <cellStyle name="SAPBEXHLevel0X 2 3 4" xfId="11344"/>
    <cellStyle name="SAPBEXHLevel0X 2 4" xfId="11345"/>
    <cellStyle name="SAPBEXHLevel0X 2 4 2" xfId="11346"/>
    <cellStyle name="SAPBEXHLevel0X 2 4 3" xfId="11347"/>
    <cellStyle name="SAPBEXHLevel0X 2 4 4" xfId="11348"/>
    <cellStyle name="SAPBEXHLevel0X 2 5" xfId="11349"/>
    <cellStyle name="SAPBEXHLevel0X 2 6" xfId="11350"/>
    <cellStyle name="SAPBEXHLevel0X 2 7" xfId="11351"/>
    <cellStyle name="SAPBEXHLevel0X 2 8" xfId="11352"/>
    <cellStyle name="SAPBEXHLevel0X 20" xfId="11353"/>
    <cellStyle name="SAPBEXHLevel0X 21" xfId="11354"/>
    <cellStyle name="SAPBEXHLevel0X 3" xfId="11355"/>
    <cellStyle name="SAPBEXHLevel0X 3 2" xfId="11356"/>
    <cellStyle name="SAPBEXHLevel0X 3 2 2" xfId="11357"/>
    <cellStyle name="SAPBEXHLevel0X 3 2 3" xfId="11358"/>
    <cellStyle name="SAPBEXHLevel0X 3 2 4" xfId="11359"/>
    <cellStyle name="SAPBEXHLevel0X 3 3" xfId="11360"/>
    <cellStyle name="SAPBEXHLevel0X 3 3 2" xfId="11361"/>
    <cellStyle name="SAPBEXHLevel0X 3 3 3" xfId="11362"/>
    <cellStyle name="SAPBEXHLevel0X 3 4" xfId="11363"/>
    <cellStyle name="SAPBEXHLevel0X 3 4 2" xfId="11364"/>
    <cellStyle name="SAPBEXHLevel0X 3 4 3" xfId="11365"/>
    <cellStyle name="SAPBEXHLevel0X 3 5" xfId="11366"/>
    <cellStyle name="SAPBEXHLevel0X 3 6" xfId="11367"/>
    <cellStyle name="SAPBEXHLevel0X 3 7" xfId="11368"/>
    <cellStyle name="SAPBEXHLevel0X 3 8" xfId="11369"/>
    <cellStyle name="SAPBEXHLevel0X 4" xfId="11370"/>
    <cellStyle name="SAPBEXHLevel0X 4 2" xfId="11371"/>
    <cellStyle name="SAPBEXHLevel0X 4 2 2" xfId="11372"/>
    <cellStyle name="SAPBEXHLevel0X 4 2 3" xfId="11373"/>
    <cellStyle name="SAPBEXHLevel0X 4 2 4" xfId="11374"/>
    <cellStyle name="SAPBEXHLevel0X 4 3" xfId="11375"/>
    <cellStyle name="SAPBEXHLevel0X 4 3 2" xfId="11376"/>
    <cellStyle name="SAPBEXHLevel0X 4 3 3" xfId="11377"/>
    <cellStyle name="SAPBEXHLevel0X 4 4" xfId="11378"/>
    <cellStyle name="SAPBEXHLevel0X 4 4 2" xfId="11379"/>
    <cellStyle name="SAPBEXHLevel0X 4 4 3" xfId="11380"/>
    <cellStyle name="SAPBEXHLevel0X 4 5" xfId="11381"/>
    <cellStyle name="SAPBEXHLevel0X 4 6" xfId="11382"/>
    <cellStyle name="SAPBEXHLevel0X 4 7" xfId="11383"/>
    <cellStyle name="SAPBEXHLevel0X 4 8" xfId="11384"/>
    <cellStyle name="SAPBEXHLevel0X 5" xfId="11385"/>
    <cellStyle name="SAPBEXHLevel0X 5 2" xfId="11386"/>
    <cellStyle name="SAPBEXHLevel0X 5 2 2" xfId="11387"/>
    <cellStyle name="SAPBEXHLevel0X 5 2 3" xfId="11388"/>
    <cellStyle name="SAPBEXHLevel0X 5 3" xfId="11389"/>
    <cellStyle name="SAPBEXHLevel0X 5 3 2" xfId="11390"/>
    <cellStyle name="SAPBEXHLevel0X 5 3 3" xfId="11391"/>
    <cellStyle name="SAPBEXHLevel0X 5 4" xfId="11392"/>
    <cellStyle name="SAPBEXHLevel0X 5 4 2" xfId="11393"/>
    <cellStyle name="SAPBEXHLevel0X 5 4 3" xfId="11394"/>
    <cellStyle name="SAPBEXHLevel0X 5 5" xfId="11395"/>
    <cellStyle name="SAPBEXHLevel0X 5 6" xfId="11396"/>
    <cellStyle name="SAPBEXHLevel0X 5 7" xfId="11397"/>
    <cellStyle name="SAPBEXHLevel0X 5 8" xfId="11398"/>
    <cellStyle name="SAPBEXHLevel0X 6" xfId="11399"/>
    <cellStyle name="SAPBEXHLevel0X 6 2" xfId="11400"/>
    <cellStyle name="SAPBEXHLevel0X 6 2 2" xfId="11401"/>
    <cellStyle name="SAPBEXHLevel0X 6 2 3" xfId="11402"/>
    <cellStyle name="SAPBEXHLevel0X 6 3" xfId="11403"/>
    <cellStyle name="SAPBEXHLevel0X 6 3 2" xfId="11404"/>
    <cellStyle name="SAPBEXHLevel0X 6 3 3" xfId="11405"/>
    <cellStyle name="SAPBEXHLevel0X 6 4" xfId="11406"/>
    <cellStyle name="SAPBEXHLevel0X 6 4 2" xfId="11407"/>
    <cellStyle name="SAPBEXHLevel0X 6 4 3" xfId="11408"/>
    <cellStyle name="SAPBEXHLevel0X 6 5" xfId="11409"/>
    <cellStyle name="SAPBEXHLevel0X 6 6" xfId="11410"/>
    <cellStyle name="SAPBEXHLevel0X 6 7" xfId="11411"/>
    <cellStyle name="SAPBEXHLevel0X 7" xfId="11412"/>
    <cellStyle name="SAPBEXHLevel0X 7 2" xfId="11413"/>
    <cellStyle name="SAPBEXHLevel0X 7 2 2" xfId="11414"/>
    <cellStyle name="SAPBEXHLevel0X 7 2 3" xfId="11415"/>
    <cellStyle name="SAPBEXHLevel0X 7 3" xfId="11416"/>
    <cellStyle name="SAPBEXHLevel0X 7 3 2" xfId="11417"/>
    <cellStyle name="SAPBEXHLevel0X 7 3 3" xfId="11418"/>
    <cellStyle name="SAPBEXHLevel0X 7 4" xfId="11419"/>
    <cellStyle name="SAPBEXHLevel0X 7 4 2" xfId="11420"/>
    <cellStyle name="SAPBEXHLevel0X 7 4 3" xfId="11421"/>
    <cellStyle name="SAPBEXHLevel0X 7 5" xfId="11422"/>
    <cellStyle name="SAPBEXHLevel0X 7 6" xfId="11423"/>
    <cellStyle name="SAPBEXHLevel0X 7 7" xfId="11424"/>
    <cellStyle name="SAPBEXHLevel0X 8" xfId="11425"/>
    <cellStyle name="SAPBEXHLevel0X 8 2" xfId="11426"/>
    <cellStyle name="SAPBEXHLevel0X 8 2 2" xfId="11427"/>
    <cellStyle name="SAPBEXHLevel0X 8 2 3" xfId="11428"/>
    <cellStyle name="SAPBEXHLevel0X 8 3" xfId="11429"/>
    <cellStyle name="SAPBEXHLevel0X 8 3 2" xfId="11430"/>
    <cellStyle name="SAPBEXHLevel0X 8 3 3" xfId="11431"/>
    <cellStyle name="SAPBEXHLevel0X 8 4" xfId="11432"/>
    <cellStyle name="SAPBEXHLevel0X 8 4 2" xfId="11433"/>
    <cellStyle name="SAPBEXHLevel0X 8 4 3" xfId="11434"/>
    <cellStyle name="SAPBEXHLevel0X 8 5" xfId="11435"/>
    <cellStyle name="SAPBEXHLevel0X 8 6" xfId="11436"/>
    <cellStyle name="SAPBEXHLevel0X 8 7" xfId="11437"/>
    <cellStyle name="SAPBEXHLevel0X 9" xfId="11438"/>
    <cellStyle name="SAPBEXHLevel0X 9 2" xfId="11439"/>
    <cellStyle name="SAPBEXHLevel0X 9 2 2" xfId="11440"/>
    <cellStyle name="SAPBEXHLevel0X 9 2 3" xfId="11441"/>
    <cellStyle name="SAPBEXHLevel0X 9 3" xfId="11442"/>
    <cellStyle name="SAPBEXHLevel0X 9 3 2" xfId="11443"/>
    <cellStyle name="SAPBEXHLevel0X 9 3 3" xfId="11444"/>
    <cellStyle name="SAPBEXHLevel0X 9 4" xfId="11445"/>
    <cellStyle name="SAPBEXHLevel0X 9 4 2" xfId="11446"/>
    <cellStyle name="SAPBEXHLevel0X 9 4 3" xfId="11447"/>
    <cellStyle name="SAPBEXHLevel0X 9 5" xfId="11448"/>
    <cellStyle name="SAPBEXHLevel0X 9 6" xfId="11449"/>
    <cellStyle name="SAPBEXHLevel0X 9 7" xfId="11450"/>
    <cellStyle name="SAPBEXHLevel0X_Компании" xfId="11451"/>
    <cellStyle name="SAPBEXHLevel1" xfId="11452"/>
    <cellStyle name="SAPBEXHLevel1 10" xfId="11453"/>
    <cellStyle name="SAPBEXHLevel1 10 2" xfId="11454"/>
    <cellStyle name="SAPBEXHLevel1 10 2 2" xfId="11455"/>
    <cellStyle name="SAPBEXHLevel1 10 2 3" xfId="11456"/>
    <cellStyle name="SAPBEXHLevel1 10 3" xfId="11457"/>
    <cellStyle name="SAPBEXHLevel1 10 3 2" xfId="11458"/>
    <cellStyle name="SAPBEXHLevel1 10 3 3" xfId="11459"/>
    <cellStyle name="SAPBEXHLevel1 10 4" xfId="11460"/>
    <cellStyle name="SAPBEXHLevel1 10 4 2" xfId="11461"/>
    <cellStyle name="SAPBEXHLevel1 10 4 3" xfId="11462"/>
    <cellStyle name="SAPBEXHLevel1 10 5" xfId="11463"/>
    <cellStyle name="SAPBEXHLevel1 10 6" xfId="11464"/>
    <cellStyle name="SAPBEXHLevel1 10 7" xfId="11465"/>
    <cellStyle name="SAPBEXHLevel1 11" xfId="11466"/>
    <cellStyle name="SAPBEXHLevel1 11 2" xfId="11467"/>
    <cellStyle name="SAPBEXHLevel1 11 2 2" xfId="11468"/>
    <cellStyle name="SAPBEXHLevel1 11 2 3" xfId="11469"/>
    <cellStyle name="SAPBEXHLevel1 11 3" xfId="11470"/>
    <cellStyle name="SAPBEXHLevel1 11 3 2" xfId="11471"/>
    <cellStyle name="SAPBEXHLevel1 11 3 3" xfId="11472"/>
    <cellStyle name="SAPBEXHLevel1 11 4" xfId="11473"/>
    <cellStyle name="SAPBEXHLevel1 11 4 2" xfId="11474"/>
    <cellStyle name="SAPBEXHLevel1 11 4 3" xfId="11475"/>
    <cellStyle name="SAPBEXHLevel1 11 5" xfId="11476"/>
    <cellStyle name="SAPBEXHLevel1 11 6" xfId="11477"/>
    <cellStyle name="SAPBEXHLevel1 11 7" xfId="11478"/>
    <cellStyle name="SAPBEXHLevel1 12" xfId="11479"/>
    <cellStyle name="SAPBEXHLevel1 12 2" xfId="11480"/>
    <cellStyle name="SAPBEXHLevel1 12 2 2" xfId="11481"/>
    <cellStyle name="SAPBEXHLevel1 12 2 3" xfId="11482"/>
    <cellStyle name="SAPBEXHLevel1 12 3" xfId="11483"/>
    <cellStyle name="SAPBEXHLevel1 12 3 2" xfId="11484"/>
    <cellStyle name="SAPBEXHLevel1 12 3 3" xfId="11485"/>
    <cellStyle name="SAPBEXHLevel1 12 4" xfId="11486"/>
    <cellStyle name="SAPBEXHLevel1 12 4 2" xfId="11487"/>
    <cellStyle name="SAPBEXHLevel1 12 4 3" xfId="11488"/>
    <cellStyle name="SAPBEXHLevel1 12 5" xfId="11489"/>
    <cellStyle name="SAPBEXHLevel1 12 6" xfId="11490"/>
    <cellStyle name="SAPBEXHLevel1 12 7" xfId="11491"/>
    <cellStyle name="SAPBEXHLevel1 13" xfId="11492"/>
    <cellStyle name="SAPBEXHLevel1 13 2" xfId="11493"/>
    <cellStyle name="SAPBEXHLevel1 13 2 2" xfId="11494"/>
    <cellStyle name="SAPBEXHLevel1 13 2 3" xfId="11495"/>
    <cellStyle name="SAPBEXHLevel1 13 3" xfId="11496"/>
    <cellStyle name="SAPBEXHLevel1 13 3 2" xfId="11497"/>
    <cellStyle name="SAPBEXHLevel1 13 3 3" xfId="11498"/>
    <cellStyle name="SAPBEXHLevel1 13 4" xfId="11499"/>
    <cellStyle name="SAPBEXHLevel1 13 4 2" xfId="11500"/>
    <cellStyle name="SAPBEXHLevel1 13 4 3" xfId="11501"/>
    <cellStyle name="SAPBEXHLevel1 13 5" xfId="11502"/>
    <cellStyle name="SAPBEXHLevel1 13 6" xfId="11503"/>
    <cellStyle name="SAPBEXHLevel1 13 7" xfId="11504"/>
    <cellStyle name="SAPBEXHLevel1 14" xfId="11505"/>
    <cellStyle name="SAPBEXHLevel1 14 2" xfId="11506"/>
    <cellStyle name="SAPBEXHLevel1 14 2 2" xfId="11507"/>
    <cellStyle name="SAPBEXHLevel1 14 2 3" xfId="11508"/>
    <cellStyle name="SAPBEXHLevel1 14 3" xfId="11509"/>
    <cellStyle name="SAPBEXHLevel1 14 3 2" xfId="11510"/>
    <cellStyle name="SAPBEXHLevel1 14 3 3" xfId="11511"/>
    <cellStyle name="SAPBEXHLevel1 14 4" xfId="11512"/>
    <cellStyle name="SAPBEXHLevel1 14 4 2" xfId="11513"/>
    <cellStyle name="SAPBEXHLevel1 14 4 3" xfId="11514"/>
    <cellStyle name="SAPBEXHLevel1 14 5" xfId="11515"/>
    <cellStyle name="SAPBEXHLevel1 14 6" xfId="11516"/>
    <cellStyle name="SAPBEXHLevel1 14 7" xfId="11517"/>
    <cellStyle name="SAPBEXHLevel1 15" xfId="11518"/>
    <cellStyle name="SAPBEXHLevel1 15 2" xfId="11519"/>
    <cellStyle name="SAPBEXHLevel1 15 2 2" xfId="11520"/>
    <cellStyle name="SAPBEXHLevel1 15 2 3" xfId="11521"/>
    <cellStyle name="SAPBEXHLevel1 15 2 4" xfId="11522"/>
    <cellStyle name="SAPBEXHLevel1 15 3" xfId="11523"/>
    <cellStyle name="SAPBEXHLevel1 15 3 2" xfId="11524"/>
    <cellStyle name="SAPBEXHLevel1 15 3 3" xfId="11525"/>
    <cellStyle name="SAPBEXHLevel1 15 4" xfId="11526"/>
    <cellStyle name="SAPBEXHLevel1 15 5" xfId="11527"/>
    <cellStyle name="SAPBEXHLevel1 15 6" xfId="11528"/>
    <cellStyle name="SAPBEXHLevel1 16" xfId="11529"/>
    <cellStyle name="SAPBEXHLevel1 16 2" xfId="11530"/>
    <cellStyle name="SAPBEXHLevel1 16 3" xfId="11531"/>
    <cellStyle name="SAPBEXHLevel1 16 4" xfId="11532"/>
    <cellStyle name="SAPBEXHLevel1 17" xfId="11533"/>
    <cellStyle name="SAPBEXHLevel1 17 2" xfId="11534"/>
    <cellStyle name="SAPBEXHLevel1 17 3" xfId="11535"/>
    <cellStyle name="SAPBEXHLevel1 18" xfId="11536"/>
    <cellStyle name="SAPBEXHLevel1 19" xfId="11537"/>
    <cellStyle name="SAPBEXHLevel1 2" xfId="11538"/>
    <cellStyle name="SAPBEXHLevel1 2 2" xfId="11539"/>
    <cellStyle name="SAPBEXHLevel1 2 2 2" xfId="11540"/>
    <cellStyle name="SAPBEXHLevel1 2 2 3" xfId="11541"/>
    <cellStyle name="SAPBEXHLevel1 2 2 4" xfId="11542"/>
    <cellStyle name="SAPBEXHLevel1 2 3" xfId="11543"/>
    <cellStyle name="SAPBEXHLevel1 2 3 2" xfId="11544"/>
    <cellStyle name="SAPBEXHLevel1 2 3 3" xfId="11545"/>
    <cellStyle name="SAPBEXHLevel1 2 3 4" xfId="11546"/>
    <cellStyle name="SAPBEXHLevel1 2 4" xfId="11547"/>
    <cellStyle name="SAPBEXHLevel1 2 4 2" xfId="11548"/>
    <cellStyle name="SAPBEXHLevel1 2 4 3" xfId="11549"/>
    <cellStyle name="SAPBEXHLevel1 2 4 4" xfId="11550"/>
    <cellStyle name="SAPBEXHLevel1 2 5" xfId="11551"/>
    <cellStyle name="SAPBEXHLevel1 2 6" xfId="11552"/>
    <cellStyle name="SAPBEXHLevel1 2 7" xfId="11553"/>
    <cellStyle name="SAPBEXHLevel1 2 8" xfId="11554"/>
    <cellStyle name="SAPBEXHLevel1 20" xfId="11555"/>
    <cellStyle name="SAPBEXHLevel1 21" xfId="11556"/>
    <cellStyle name="SAPBEXHLevel1 3" xfId="11557"/>
    <cellStyle name="SAPBEXHLevel1 3 2" xfId="11558"/>
    <cellStyle name="SAPBEXHLevel1 3 2 2" xfId="11559"/>
    <cellStyle name="SAPBEXHLevel1 3 2 3" xfId="11560"/>
    <cellStyle name="SAPBEXHLevel1 3 2 4" xfId="11561"/>
    <cellStyle name="SAPBEXHLevel1 3 3" xfId="11562"/>
    <cellStyle name="SAPBEXHLevel1 3 3 2" xfId="11563"/>
    <cellStyle name="SAPBEXHLevel1 3 3 3" xfId="11564"/>
    <cellStyle name="SAPBEXHLevel1 3 4" xfId="11565"/>
    <cellStyle name="SAPBEXHLevel1 3 4 2" xfId="11566"/>
    <cellStyle name="SAPBEXHLevel1 3 4 3" xfId="11567"/>
    <cellStyle name="SAPBEXHLevel1 3 5" xfId="11568"/>
    <cellStyle name="SAPBEXHLevel1 3 6" xfId="11569"/>
    <cellStyle name="SAPBEXHLevel1 3 7" xfId="11570"/>
    <cellStyle name="SAPBEXHLevel1 3 8" xfId="11571"/>
    <cellStyle name="SAPBEXHLevel1 4" xfId="11572"/>
    <cellStyle name="SAPBEXHLevel1 4 2" xfId="11573"/>
    <cellStyle name="SAPBEXHLevel1 4 2 2" xfId="11574"/>
    <cellStyle name="SAPBEXHLevel1 4 2 3" xfId="11575"/>
    <cellStyle name="SAPBEXHLevel1 4 2 4" xfId="11576"/>
    <cellStyle name="SAPBEXHLevel1 4 3" xfId="11577"/>
    <cellStyle name="SAPBEXHLevel1 4 3 2" xfId="11578"/>
    <cellStyle name="SAPBEXHLevel1 4 3 3" xfId="11579"/>
    <cellStyle name="SAPBEXHLevel1 4 4" xfId="11580"/>
    <cellStyle name="SAPBEXHLevel1 4 4 2" xfId="11581"/>
    <cellStyle name="SAPBEXHLevel1 4 4 3" xfId="11582"/>
    <cellStyle name="SAPBEXHLevel1 4 5" xfId="11583"/>
    <cellStyle name="SAPBEXHLevel1 4 6" xfId="11584"/>
    <cellStyle name="SAPBEXHLevel1 4 7" xfId="11585"/>
    <cellStyle name="SAPBEXHLevel1 4 8" xfId="11586"/>
    <cellStyle name="SAPBEXHLevel1 5" xfId="11587"/>
    <cellStyle name="SAPBEXHLevel1 5 2" xfId="11588"/>
    <cellStyle name="SAPBEXHLevel1 5 2 2" xfId="11589"/>
    <cellStyle name="SAPBEXHLevel1 5 2 3" xfId="11590"/>
    <cellStyle name="SAPBEXHLevel1 5 3" xfId="11591"/>
    <cellStyle name="SAPBEXHLevel1 5 3 2" xfId="11592"/>
    <cellStyle name="SAPBEXHLevel1 5 3 3" xfId="11593"/>
    <cellStyle name="SAPBEXHLevel1 5 4" xfId="11594"/>
    <cellStyle name="SAPBEXHLevel1 5 4 2" xfId="11595"/>
    <cellStyle name="SAPBEXHLevel1 5 4 3" xfId="11596"/>
    <cellStyle name="SAPBEXHLevel1 5 5" xfId="11597"/>
    <cellStyle name="SAPBEXHLevel1 5 6" xfId="11598"/>
    <cellStyle name="SAPBEXHLevel1 5 7" xfId="11599"/>
    <cellStyle name="SAPBEXHLevel1 5 8" xfId="11600"/>
    <cellStyle name="SAPBEXHLevel1 6" xfId="11601"/>
    <cellStyle name="SAPBEXHLevel1 6 2" xfId="11602"/>
    <cellStyle name="SAPBEXHLevel1 6 2 2" xfId="11603"/>
    <cellStyle name="SAPBEXHLevel1 6 2 3" xfId="11604"/>
    <cellStyle name="SAPBEXHLevel1 6 3" xfId="11605"/>
    <cellStyle name="SAPBEXHLevel1 6 3 2" xfId="11606"/>
    <cellStyle name="SAPBEXHLevel1 6 3 3" xfId="11607"/>
    <cellStyle name="SAPBEXHLevel1 6 4" xfId="11608"/>
    <cellStyle name="SAPBEXHLevel1 6 4 2" xfId="11609"/>
    <cellStyle name="SAPBEXHLevel1 6 4 3" xfId="11610"/>
    <cellStyle name="SAPBEXHLevel1 6 5" xfId="11611"/>
    <cellStyle name="SAPBEXHLevel1 6 6" xfId="11612"/>
    <cellStyle name="SAPBEXHLevel1 6 7" xfId="11613"/>
    <cellStyle name="SAPBEXHLevel1 7" xfId="11614"/>
    <cellStyle name="SAPBEXHLevel1 7 2" xfId="11615"/>
    <cellStyle name="SAPBEXHLevel1 7 2 2" xfId="11616"/>
    <cellStyle name="SAPBEXHLevel1 7 2 3" xfId="11617"/>
    <cellStyle name="SAPBEXHLevel1 7 3" xfId="11618"/>
    <cellStyle name="SAPBEXHLevel1 7 3 2" xfId="11619"/>
    <cellStyle name="SAPBEXHLevel1 7 3 3" xfId="11620"/>
    <cellStyle name="SAPBEXHLevel1 7 4" xfId="11621"/>
    <cellStyle name="SAPBEXHLevel1 7 4 2" xfId="11622"/>
    <cellStyle name="SAPBEXHLevel1 7 4 3" xfId="11623"/>
    <cellStyle name="SAPBEXHLevel1 7 5" xfId="11624"/>
    <cellStyle name="SAPBEXHLevel1 7 6" xfId="11625"/>
    <cellStyle name="SAPBEXHLevel1 7 7" xfId="11626"/>
    <cellStyle name="SAPBEXHLevel1 8" xfId="11627"/>
    <cellStyle name="SAPBEXHLevel1 8 2" xfId="11628"/>
    <cellStyle name="SAPBEXHLevel1 8 2 2" xfId="11629"/>
    <cellStyle name="SAPBEXHLevel1 8 2 3" xfId="11630"/>
    <cellStyle name="SAPBEXHLevel1 8 3" xfId="11631"/>
    <cellStyle name="SAPBEXHLevel1 8 3 2" xfId="11632"/>
    <cellStyle name="SAPBEXHLevel1 8 3 3" xfId="11633"/>
    <cellStyle name="SAPBEXHLevel1 8 4" xfId="11634"/>
    <cellStyle name="SAPBEXHLevel1 8 4 2" xfId="11635"/>
    <cellStyle name="SAPBEXHLevel1 8 4 3" xfId="11636"/>
    <cellStyle name="SAPBEXHLevel1 8 5" xfId="11637"/>
    <cellStyle name="SAPBEXHLevel1 8 6" xfId="11638"/>
    <cellStyle name="SAPBEXHLevel1 8 7" xfId="11639"/>
    <cellStyle name="SAPBEXHLevel1 9" xfId="11640"/>
    <cellStyle name="SAPBEXHLevel1 9 2" xfId="11641"/>
    <cellStyle name="SAPBEXHLevel1 9 2 2" xfId="11642"/>
    <cellStyle name="SAPBEXHLevel1 9 2 3" xfId="11643"/>
    <cellStyle name="SAPBEXHLevel1 9 3" xfId="11644"/>
    <cellStyle name="SAPBEXHLevel1 9 3 2" xfId="11645"/>
    <cellStyle name="SAPBEXHLevel1 9 3 3" xfId="11646"/>
    <cellStyle name="SAPBEXHLevel1 9 4" xfId="11647"/>
    <cellStyle name="SAPBEXHLevel1 9 4 2" xfId="11648"/>
    <cellStyle name="SAPBEXHLevel1 9 4 3" xfId="11649"/>
    <cellStyle name="SAPBEXHLevel1 9 5" xfId="11650"/>
    <cellStyle name="SAPBEXHLevel1 9 6" xfId="11651"/>
    <cellStyle name="SAPBEXHLevel1 9 7" xfId="11652"/>
    <cellStyle name="SAPBEXHLevel1_Компании" xfId="11653"/>
    <cellStyle name="SAPBEXHLevel1X" xfId="11654"/>
    <cellStyle name="SAPBEXHLevel1X 10" xfId="11655"/>
    <cellStyle name="SAPBEXHLevel1X 10 2" xfId="11656"/>
    <cellStyle name="SAPBEXHLevel1X 10 2 2" xfId="11657"/>
    <cellStyle name="SAPBEXHLevel1X 10 2 3" xfId="11658"/>
    <cellStyle name="SAPBEXHLevel1X 10 3" xfId="11659"/>
    <cellStyle name="SAPBEXHLevel1X 10 3 2" xfId="11660"/>
    <cellStyle name="SAPBEXHLevel1X 10 3 3" xfId="11661"/>
    <cellStyle name="SAPBEXHLevel1X 10 4" xfId="11662"/>
    <cellStyle name="SAPBEXHLevel1X 10 4 2" xfId="11663"/>
    <cellStyle name="SAPBEXHLevel1X 10 4 3" xfId="11664"/>
    <cellStyle name="SAPBEXHLevel1X 10 5" xfId="11665"/>
    <cellStyle name="SAPBEXHLevel1X 10 6" xfId="11666"/>
    <cellStyle name="SAPBEXHLevel1X 10 7" xfId="11667"/>
    <cellStyle name="SAPBEXHLevel1X 11" xfId="11668"/>
    <cellStyle name="SAPBEXHLevel1X 11 2" xfId="11669"/>
    <cellStyle name="SAPBEXHLevel1X 11 2 2" xfId="11670"/>
    <cellStyle name="SAPBEXHLevel1X 11 2 3" xfId="11671"/>
    <cellStyle name="SAPBEXHLevel1X 11 3" xfId="11672"/>
    <cellStyle name="SAPBEXHLevel1X 11 3 2" xfId="11673"/>
    <cellStyle name="SAPBEXHLevel1X 11 3 3" xfId="11674"/>
    <cellStyle name="SAPBEXHLevel1X 11 4" xfId="11675"/>
    <cellStyle name="SAPBEXHLevel1X 11 4 2" xfId="11676"/>
    <cellStyle name="SAPBEXHLevel1X 11 4 3" xfId="11677"/>
    <cellStyle name="SAPBEXHLevel1X 11 5" xfId="11678"/>
    <cellStyle name="SAPBEXHLevel1X 11 6" xfId="11679"/>
    <cellStyle name="SAPBEXHLevel1X 11 7" xfId="11680"/>
    <cellStyle name="SAPBEXHLevel1X 12" xfId="11681"/>
    <cellStyle name="SAPBEXHLevel1X 12 2" xfId="11682"/>
    <cellStyle name="SAPBEXHLevel1X 12 2 2" xfId="11683"/>
    <cellStyle name="SAPBEXHLevel1X 12 2 3" xfId="11684"/>
    <cellStyle name="SAPBEXHLevel1X 12 3" xfId="11685"/>
    <cellStyle name="SAPBEXHLevel1X 12 3 2" xfId="11686"/>
    <cellStyle name="SAPBEXHLevel1X 12 3 3" xfId="11687"/>
    <cellStyle name="SAPBEXHLevel1X 12 4" xfId="11688"/>
    <cellStyle name="SAPBEXHLevel1X 12 4 2" xfId="11689"/>
    <cellStyle name="SAPBEXHLevel1X 12 4 3" xfId="11690"/>
    <cellStyle name="SAPBEXHLevel1X 12 5" xfId="11691"/>
    <cellStyle name="SAPBEXHLevel1X 12 6" xfId="11692"/>
    <cellStyle name="SAPBEXHLevel1X 12 7" xfId="11693"/>
    <cellStyle name="SAPBEXHLevel1X 13" xfId="11694"/>
    <cellStyle name="SAPBEXHLevel1X 13 2" xfId="11695"/>
    <cellStyle name="SAPBEXHLevel1X 13 2 2" xfId="11696"/>
    <cellStyle name="SAPBEXHLevel1X 13 2 3" xfId="11697"/>
    <cellStyle name="SAPBEXHLevel1X 13 3" xfId="11698"/>
    <cellStyle name="SAPBEXHLevel1X 13 3 2" xfId="11699"/>
    <cellStyle name="SAPBEXHLevel1X 13 3 3" xfId="11700"/>
    <cellStyle name="SAPBEXHLevel1X 13 4" xfId="11701"/>
    <cellStyle name="SAPBEXHLevel1X 13 4 2" xfId="11702"/>
    <cellStyle name="SAPBEXHLevel1X 13 4 3" xfId="11703"/>
    <cellStyle name="SAPBEXHLevel1X 13 5" xfId="11704"/>
    <cellStyle name="SAPBEXHLevel1X 13 6" xfId="11705"/>
    <cellStyle name="SAPBEXHLevel1X 13 7" xfId="11706"/>
    <cellStyle name="SAPBEXHLevel1X 14" xfId="11707"/>
    <cellStyle name="SAPBEXHLevel1X 14 2" xfId="11708"/>
    <cellStyle name="SAPBEXHLevel1X 14 2 2" xfId="11709"/>
    <cellStyle name="SAPBEXHLevel1X 14 2 3" xfId="11710"/>
    <cellStyle name="SAPBEXHLevel1X 14 3" xfId="11711"/>
    <cellStyle name="SAPBEXHLevel1X 14 3 2" xfId="11712"/>
    <cellStyle name="SAPBEXHLevel1X 14 3 3" xfId="11713"/>
    <cellStyle name="SAPBEXHLevel1X 14 4" xfId="11714"/>
    <cellStyle name="SAPBEXHLevel1X 14 4 2" xfId="11715"/>
    <cellStyle name="SAPBEXHLevel1X 14 4 3" xfId="11716"/>
    <cellStyle name="SAPBEXHLevel1X 14 5" xfId="11717"/>
    <cellStyle name="SAPBEXHLevel1X 14 6" xfId="11718"/>
    <cellStyle name="SAPBEXHLevel1X 14 7" xfId="11719"/>
    <cellStyle name="SAPBEXHLevel1X 15" xfId="11720"/>
    <cellStyle name="SAPBEXHLevel1X 15 2" xfId="11721"/>
    <cellStyle name="SAPBEXHLevel1X 15 2 2" xfId="11722"/>
    <cellStyle name="SAPBEXHLevel1X 15 2 3" xfId="11723"/>
    <cellStyle name="SAPBEXHLevel1X 15 2 4" xfId="11724"/>
    <cellStyle name="SAPBEXHLevel1X 15 3" xfId="11725"/>
    <cellStyle name="SAPBEXHLevel1X 15 3 2" xfId="11726"/>
    <cellStyle name="SAPBEXHLevel1X 15 3 3" xfId="11727"/>
    <cellStyle name="SAPBEXHLevel1X 15 4" xfId="11728"/>
    <cellStyle name="SAPBEXHLevel1X 15 5" xfId="11729"/>
    <cellStyle name="SAPBEXHLevel1X 15 6" xfId="11730"/>
    <cellStyle name="SAPBEXHLevel1X 16" xfId="11731"/>
    <cellStyle name="SAPBEXHLevel1X 16 2" xfId="11732"/>
    <cellStyle name="SAPBEXHLevel1X 16 3" xfId="11733"/>
    <cellStyle name="SAPBEXHLevel1X 16 4" xfId="11734"/>
    <cellStyle name="SAPBEXHLevel1X 17" xfId="11735"/>
    <cellStyle name="SAPBEXHLevel1X 17 2" xfId="11736"/>
    <cellStyle name="SAPBEXHLevel1X 17 3" xfId="11737"/>
    <cellStyle name="SAPBEXHLevel1X 18" xfId="11738"/>
    <cellStyle name="SAPBEXHLevel1X 19" xfId="11739"/>
    <cellStyle name="SAPBEXHLevel1X 2" xfId="11740"/>
    <cellStyle name="SAPBEXHLevel1X 2 2" xfId="11741"/>
    <cellStyle name="SAPBEXHLevel1X 2 2 2" xfId="11742"/>
    <cellStyle name="SAPBEXHLevel1X 2 2 3" xfId="11743"/>
    <cellStyle name="SAPBEXHLevel1X 2 2 4" xfId="11744"/>
    <cellStyle name="SAPBEXHLevel1X 2 3" xfId="11745"/>
    <cellStyle name="SAPBEXHLevel1X 2 3 2" xfId="11746"/>
    <cellStyle name="SAPBEXHLevel1X 2 3 3" xfId="11747"/>
    <cellStyle name="SAPBEXHLevel1X 2 3 4" xfId="11748"/>
    <cellStyle name="SAPBEXHLevel1X 2 4" xfId="11749"/>
    <cellStyle name="SAPBEXHLevel1X 2 4 2" xfId="11750"/>
    <cellStyle name="SAPBEXHLevel1X 2 4 3" xfId="11751"/>
    <cellStyle name="SAPBEXHLevel1X 2 4 4" xfId="11752"/>
    <cellStyle name="SAPBEXHLevel1X 2 5" xfId="11753"/>
    <cellStyle name="SAPBEXHLevel1X 2 6" xfId="11754"/>
    <cellStyle name="SAPBEXHLevel1X 2 7" xfId="11755"/>
    <cellStyle name="SAPBEXHLevel1X 2 8" xfId="11756"/>
    <cellStyle name="SAPBEXHLevel1X 20" xfId="11757"/>
    <cellStyle name="SAPBEXHLevel1X 21" xfId="11758"/>
    <cellStyle name="SAPBEXHLevel1X 3" xfId="11759"/>
    <cellStyle name="SAPBEXHLevel1X 3 2" xfId="11760"/>
    <cellStyle name="SAPBEXHLevel1X 3 2 2" xfId="11761"/>
    <cellStyle name="SAPBEXHLevel1X 3 2 3" xfId="11762"/>
    <cellStyle name="SAPBEXHLevel1X 3 2 4" xfId="11763"/>
    <cellStyle name="SAPBEXHLevel1X 3 3" xfId="11764"/>
    <cellStyle name="SAPBEXHLevel1X 3 3 2" xfId="11765"/>
    <cellStyle name="SAPBEXHLevel1X 3 3 3" xfId="11766"/>
    <cellStyle name="SAPBEXHLevel1X 3 4" xfId="11767"/>
    <cellStyle name="SAPBEXHLevel1X 3 4 2" xfId="11768"/>
    <cellStyle name="SAPBEXHLevel1X 3 4 3" xfId="11769"/>
    <cellStyle name="SAPBEXHLevel1X 3 5" xfId="11770"/>
    <cellStyle name="SAPBEXHLevel1X 3 6" xfId="11771"/>
    <cellStyle name="SAPBEXHLevel1X 3 7" xfId="11772"/>
    <cellStyle name="SAPBEXHLevel1X 3 8" xfId="11773"/>
    <cellStyle name="SAPBEXHLevel1X 4" xfId="11774"/>
    <cellStyle name="SAPBEXHLevel1X 4 2" xfId="11775"/>
    <cellStyle name="SAPBEXHLevel1X 4 2 2" xfId="11776"/>
    <cellStyle name="SAPBEXHLevel1X 4 2 3" xfId="11777"/>
    <cellStyle name="SAPBEXHLevel1X 4 2 4" xfId="11778"/>
    <cellStyle name="SAPBEXHLevel1X 4 3" xfId="11779"/>
    <cellStyle name="SAPBEXHLevel1X 4 3 2" xfId="11780"/>
    <cellStyle name="SAPBEXHLevel1X 4 3 3" xfId="11781"/>
    <cellStyle name="SAPBEXHLevel1X 4 4" xfId="11782"/>
    <cellStyle name="SAPBEXHLevel1X 4 4 2" xfId="11783"/>
    <cellStyle name="SAPBEXHLevel1X 4 4 3" xfId="11784"/>
    <cellStyle name="SAPBEXHLevel1X 4 5" xfId="11785"/>
    <cellStyle name="SAPBEXHLevel1X 4 6" xfId="11786"/>
    <cellStyle name="SAPBEXHLevel1X 4 7" xfId="11787"/>
    <cellStyle name="SAPBEXHLevel1X 4 8" xfId="11788"/>
    <cellStyle name="SAPBEXHLevel1X 5" xfId="11789"/>
    <cellStyle name="SAPBEXHLevel1X 5 2" xfId="11790"/>
    <cellStyle name="SAPBEXHLevel1X 5 2 2" xfId="11791"/>
    <cellStyle name="SAPBEXHLevel1X 5 2 3" xfId="11792"/>
    <cellStyle name="SAPBEXHLevel1X 5 3" xfId="11793"/>
    <cellStyle name="SAPBEXHLevel1X 5 3 2" xfId="11794"/>
    <cellStyle name="SAPBEXHLevel1X 5 3 3" xfId="11795"/>
    <cellStyle name="SAPBEXHLevel1X 5 4" xfId="11796"/>
    <cellStyle name="SAPBEXHLevel1X 5 4 2" xfId="11797"/>
    <cellStyle name="SAPBEXHLevel1X 5 4 3" xfId="11798"/>
    <cellStyle name="SAPBEXHLevel1X 5 5" xfId="11799"/>
    <cellStyle name="SAPBEXHLevel1X 5 6" xfId="11800"/>
    <cellStyle name="SAPBEXHLevel1X 5 7" xfId="11801"/>
    <cellStyle name="SAPBEXHLevel1X 5 8" xfId="11802"/>
    <cellStyle name="SAPBEXHLevel1X 6" xfId="11803"/>
    <cellStyle name="SAPBEXHLevel1X 6 2" xfId="11804"/>
    <cellStyle name="SAPBEXHLevel1X 6 2 2" xfId="11805"/>
    <cellStyle name="SAPBEXHLevel1X 6 2 3" xfId="11806"/>
    <cellStyle name="SAPBEXHLevel1X 6 3" xfId="11807"/>
    <cellStyle name="SAPBEXHLevel1X 6 3 2" xfId="11808"/>
    <cellStyle name="SAPBEXHLevel1X 6 3 3" xfId="11809"/>
    <cellStyle name="SAPBEXHLevel1X 6 4" xfId="11810"/>
    <cellStyle name="SAPBEXHLevel1X 6 4 2" xfId="11811"/>
    <cellStyle name="SAPBEXHLevel1X 6 4 3" xfId="11812"/>
    <cellStyle name="SAPBEXHLevel1X 6 5" xfId="11813"/>
    <cellStyle name="SAPBEXHLevel1X 6 6" xfId="11814"/>
    <cellStyle name="SAPBEXHLevel1X 6 7" xfId="11815"/>
    <cellStyle name="SAPBEXHLevel1X 7" xfId="11816"/>
    <cellStyle name="SAPBEXHLevel1X 7 2" xfId="11817"/>
    <cellStyle name="SAPBEXHLevel1X 7 2 2" xfId="11818"/>
    <cellStyle name="SAPBEXHLevel1X 7 2 3" xfId="11819"/>
    <cellStyle name="SAPBEXHLevel1X 7 3" xfId="11820"/>
    <cellStyle name="SAPBEXHLevel1X 7 3 2" xfId="11821"/>
    <cellStyle name="SAPBEXHLevel1X 7 3 3" xfId="11822"/>
    <cellStyle name="SAPBEXHLevel1X 7 4" xfId="11823"/>
    <cellStyle name="SAPBEXHLevel1X 7 4 2" xfId="11824"/>
    <cellStyle name="SAPBEXHLevel1X 7 4 3" xfId="11825"/>
    <cellStyle name="SAPBEXHLevel1X 7 5" xfId="11826"/>
    <cellStyle name="SAPBEXHLevel1X 7 6" xfId="11827"/>
    <cellStyle name="SAPBEXHLevel1X 7 7" xfId="11828"/>
    <cellStyle name="SAPBEXHLevel1X 8" xfId="11829"/>
    <cellStyle name="SAPBEXHLevel1X 8 2" xfId="11830"/>
    <cellStyle name="SAPBEXHLevel1X 8 2 2" xfId="11831"/>
    <cellStyle name="SAPBEXHLevel1X 8 2 3" xfId="11832"/>
    <cellStyle name="SAPBEXHLevel1X 8 3" xfId="11833"/>
    <cellStyle name="SAPBEXHLevel1X 8 3 2" xfId="11834"/>
    <cellStyle name="SAPBEXHLevel1X 8 3 3" xfId="11835"/>
    <cellStyle name="SAPBEXHLevel1X 8 4" xfId="11836"/>
    <cellStyle name="SAPBEXHLevel1X 8 4 2" xfId="11837"/>
    <cellStyle name="SAPBEXHLevel1X 8 4 3" xfId="11838"/>
    <cellStyle name="SAPBEXHLevel1X 8 5" xfId="11839"/>
    <cellStyle name="SAPBEXHLevel1X 8 6" xfId="11840"/>
    <cellStyle name="SAPBEXHLevel1X 8 7" xfId="11841"/>
    <cellStyle name="SAPBEXHLevel1X 9" xfId="11842"/>
    <cellStyle name="SAPBEXHLevel1X 9 2" xfId="11843"/>
    <cellStyle name="SAPBEXHLevel1X 9 2 2" xfId="11844"/>
    <cellStyle name="SAPBEXHLevel1X 9 2 3" xfId="11845"/>
    <cellStyle name="SAPBEXHLevel1X 9 3" xfId="11846"/>
    <cellStyle name="SAPBEXHLevel1X 9 3 2" xfId="11847"/>
    <cellStyle name="SAPBEXHLevel1X 9 3 3" xfId="11848"/>
    <cellStyle name="SAPBEXHLevel1X 9 4" xfId="11849"/>
    <cellStyle name="SAPBEXHLevel1X 9 4 2" xfId="11850"/>
    <cellStyle name="SAPBEXHLevel1X 9 4 3" xfId="11851"/>
    <cellStyle name="SAPBEXHLevel1X 9 5" xfId="11852"/>
    <cellStyle name="SAPBEXHLevel1X 9 6" xfId="11853"/>
    <cellStyle name="SAPBEXHLevel1X 9 7" xfId="11854"/>
    <cellStyle name="SAPBEXHLevel1X_Компании" xfId="11855"/>
    <cellStyle name="SAPBEXHLevel2" xfId="11856"/>
    <cellStyle name="SAPBEXHLevel2 10" xfId="11857"/>
    <cellStyle name="SAPBEXHLevel2 10 2" xfId="11858"/>
    <cellStyle name="SAPBEXHLevel2 10 2 2" xfId="11859"/>
    <cellStyle name="SAPBEXHLevel2 10 2 3" xfId="11860"/>
    <cellStyle name="SAPBEXHLevel2 10 3" xfId="11861"/>
    <cellStyle name="SAPBEXHLevel2 10 3 2" xfId="11862"/>
    <cellStyle name="SAPBEXHLevel2 10 3 3" xfId="11863"/>
    <cellStyle name="SAPBEXHLevel2 10 4" xfId="11864"/>
    <cellStyle name="SAPBEXHLevel2 10 4 2" xfId="11865"/>
    <cellStyle name="SAPBEXHLevel2 10 4 3" xfId="11866"/>
    <cellStyle name="SAPBEXHLevel2 10 5" xfId="11867"/>
    <cellStyle name="SAPBEXHLevel2 10 6" xfId="11868"/>
    <cellStyle name="SAPBEXHLevel2 10 7" xfId="11869"/>
    <cellStyle name="SAPBEXHLevel2 11" xfId="11870"/>
    <cellStyle name="SAPBEXHLevel2 11 2" xfId="11871"/>
    <cellStyle name="SAPBEXHLevel2 11 2 2" xfId="11872"/>
    <cellStyle name="SAPBEXHLevel2 11 2 3" xfId="11873"/>
    <cellStyle name="SAPBEXHLevel2 11 3" xfId="11874"/>
    <cellStyle name="SAPBEXHLevel2 11 3 2" xfId="11875"/>
    <cellStyle name="SAPBEXHLevel2 11 3 3" xfId="11876"/>
    <cellStyle name="SAPBEXHLevel2 11 4" xfId="11877"/>
    <cellStyle name="SAPBEXHLevel2 11 4 2" xfId="11878"/>
    <cellStyle name="SAPBEXHLevel2 11 4 3" xfId="11879"/>
    <cellStyle name="SAPBEXHLevel2 11 5" xfId="11880"/>
    <cellStyle name="SAPBEXHLevel2 11 6" xfId="11881"/>
    <cellStyle name="SAPBEXHLevel2 11 7" xfId="11882"/>
    <cellStyle name="SAPBEXHLevel2 12" xfId="11883"/>
    <cellStyle name="SAPBEXHLevel2 12 2" xfId="11884"/>
    <cellStyle name="SAPBEXHLevel2 12 2 2" xfId="11885"/>
    <cellStyle name="SAPBEXHLevel2 12 2 3" xfId="11886"/>
    <cellStyle name="SAPBEXHLevel2 12 3" xfId="11887"/>
    <cellStyle name="SAPBEXHLevel2 12 3 2" xfId="11888"/>
    <cellStyle name="SAPBEXHLevel2 12 3 3" xfId="11889"/>
    <cellStyle name="SAPBEXHLevel2 12 4" xfId="11890"/>
    <cellStyle name="SAPBEXHLevel2 12 4 2" xfId="11891"/>
    <cellStyle name="SAPBEXHLevel2 12 4 3" xfId="11892"/>
    <cellStyle name="SAPBEXHLevel2 12 5" xfId="11893"/>
    <cellStyle name="SAPBEXHLevel2 12 6" xfId="11894"/>
    <cellStyle name="SAPBEXHLevel2 12 7" xfId="11895"/>
    <cellStyle name="SAPBEXHLevel2 13" xfId="11896"/>
    <cellStyle name="SAPBEXHLevel2 13 2" xfId="11897"/>
    <cellStyle name="SAPBEXHLevel2 13 2 2" xfId="11898"/>
    <cellStyle name="SAPBEXHLevel2 13 2 3" xfId="11899"/>
    <cellStyle name="SAPBEXHLevel2 13 3" xfId="11900"/>
    <cellStyle name="SAPBEXHLevel2 13 3 2" xfId="11901"/>
    <cellStyle name="SAPBEXHLevel2 13 3 3" xfId="11902"/>
    <cellStyle name="SAPBEXHLevel2 13 4" xfId="11903"/>
    <cellStyle name="SAPBEXHLevel2 13 4 2" xfId="11904"/>
    <cellStyle name="SAPBEXHLevel2 13 4 3" xfId="11905"/>
    <cellStyle name="SAPBEXHLevel2 13 5" xfId="11906"/>
    <cellStyle name="SAPBEXHLevel2 13 6" xfId="11907"/>
    <cellStyle name="SAPBEXHLevel2 13 7" xfId="11908"/>
    <cellStyle name="SAPBEXHLevel2 14" xfId="11909"/>
    <cellStyle name="SAPBEXHLevel2 14 2" xfId="11910"/>
    <cellStyle name="SAPBEXHLevel2 14 2 2" xfId="11911"/>
    <cellStyle name="SAPBEXHLevel2 14 2 3" xfId="11912"/>
    <cellStyle name="SAPBEXHLevel2 14 3" xfId="11913"/>
    <cellStyle name="SAPBEXHLevel2 14 3 2" xfId="11914"/>
    <cellStyle name="SAPBEXHLevel2 14 3 3" xfId="11915"/>
    <cellStyle name="SAPBEXHLevel2 14 4" xfId="11916"/>
    <cellStyle name="SAPBEXHLevel2 14 4 2" xfId="11917"/>
    <cellStyle name="SAPBEXHLevel2 14 4 3" xfId="11918"/>
    <cellStyle name="SAPBEXHLevel2 14 5" xfId="11919"/>
    <cellStyle name="SAPBEXHLevel2 14 6" xfId="11920"/>
    <cellStyle name="SAPBEXHLevel2 14 7" xfId="11921"/>
    <cellStyle name="SAPBEXHLevel2 15" xfId="11922"/>
    <cellStyle name="SAPBEXHLevel2 15 2" xfId="11923"/>
    <cellStyle name="SAPBEXHLevel2 15 2 2" xfId="11924"/>
    <cellStyle name="SAPBEXHLevel2 15 2 3" xfId="11925"/>
    <cellStyle name="SAPBEXHLevel2 15 2 4" xfId="11926"/>
    <cellStyle name="SAPBEXHLevel2 15 3" xfId="11927"/>
    <cellStyle name="SAPBEXHLevel2 15 3 2" xfId="11928"/>
    <cellStyle name="SAPBEXHLevel2 15 3 3" xfId="11929"/>
    <cellStyle name="SAPBEXHLevel2 15 4" xfId="11930"/>
    <cellStyle name="SAPBEXHLevel2 15 5" xfId="11931"/>
    <cellStyle name="SAPBEXHLevel2 15 6" xfId="11932"/>
    <cellStyle name="SAPBEXHLevel2 16" xfId="11933"/>
    <cellStyle name="SAPBEXHLevel2 16 2" xfId="11934"/>
    <cellStyle name="SAPBEXHLevel2 16 3" xfId="11935"/>
    <cellStyle name="SAPBEXHLevel2 16 4" xfId="11936"/>
    <cellStyle name="SAPBEXHLevel2 17" xfId="11937"/>
    <cellStyle name="SAPBEXHLevel2 17 2" xfId="11938"/>
    <cellStyle name="SAPBEXHLevel2 17 3" xfId="11939"/>
    <cellStyle name="SAPBEXHLevel2 18" xfId="11940"/>
    <cellStyle name="SAPBEXHLevel2 19" xfId="11941"/>
    <cellStyle name="SAPBEXHLevel2 2" xfId="11942"/>
    <cellStyle name="SAPBEXHLevel2 2 2" xfId="11943"/>
    <cellStyle name="SAPBEXHLevel2 2 2 2" xfId="11944"/>
    <cellStyle name="SAPBEXHLevel2 2 2 3" xfId="11945"/>
    <cellStyle name="SAPBEXHLevel2 2 2 4" xfId="11946"/>
    <cellStyle name="SAPBEXHLevel2 2 3" xfId="11947"/>
    <cellStyle name="SAPBEXHLevel2 2 3 2" xfId="11948"/>
    <cellStyle name="SAPBEXHLevel2 2 3 3" xfId="11949"/>
    <cellStyle name="SAPBEXHLevel2 2 3 4" xfId="11950"/>
    <cellStyle name="SAPBEXHLevel2 2 4" xfId="11951"/>
    <cellStyle name="SAPBEXHLevel2 2 4 2" xfId="11952"/>
    <cellStyle name="SAPBEXHLevel2 2 4 3" xfId="11953"/>
    <cellStyle name="SAPBEXHLevel2 2 4 4" xfId="11954"/>
    <cellStyle name="SAPBEXHLevel2 2 5" xfId="11955"/>
    <cellStyle name="SAPBEXHLevel2 2 6" xfId="11956"/>
    <cellStyle name="SAPBEXHLevel2 2 7" xfId="11957"/>
    <cellStyle name="SAPBEXHLevel2 2 8" xfId="11958"/>
    <cellStyle name="SAPBEXHLevel2 20" xfId="11959"/>
    <cellStyle name="SAPBEXHLevel2 21" xfId="11960"/>
    <cellStyle name="SAPBEXHLevel2 3" xfId="11961"/>
    <cellStyle name="SAPBEXHLevel2 3 2" xfId="11962"/>
    <cellStyle name="SAPBEXHLevel2 3 2 2" xfId="11963"/>
    <cellStyle name="SAPBEXHLevel2 3 2 3" xfId="11964"/>
    <cellStyle name="SAPBEXHLevel2 3 2 4" xfId="11965"/>
    <cellStyle name="SAPBEXHLevel2 3 3" xfId="11966"/>
    <cellStyle name="SAPBEXHLevel2 3 3 2" xfId="11967"/>
    <cellStyle name="SAPBEXHLevel2 3 3 3" xfId="11968"/>
    <cellStyle name="SAPBEXHLevel2 3 4" xfId="11969"/>
    <cellStyle name="SAPBEXHLevel2 3 4 2" xfId="11970"/>
    <cellStyle name="SAPBEXHLevel2 3 4 3" xfId="11971"/>
    <cellStyle name="SAPBEXHLevel2 3 5" xfId="11972"/>
    <cellStyle name="SAPBEXHLevel2 3 6" xfId="11973"/>
    <cellStyle name="SAPBEXHLevel2 3 7" xfId="11974"/>
    <cellStyle name="SAPBEXHLevel2 3 8" xfId="11975"/>
    <cellStyle name="SAPBEXHLevel2 4" xfId="11976"/>
    <cellStyle name="SAPBEXHLevel2 4 2" xfId="11977"/>
    <cellStyle name="SAPBEXHLevel2 4 2 2" xfId="11978"/>
    <cellStyle name="SAPBEXHLevel2 4 2 3" xfId="11979"/>
    <cellStyle name="SAPBEXHLevel2 4 2 4" xfId="11980"/>
    <cellStyle name="SAPBEXHLevel2 4 3" xfId="11981"/>
    <cellStyle name="SAPBEXHLevel2 4 3 2" xfId="11982"/>
    <cellStyle name="SAPBEXHLevel2 4 3 3" xfId="11983"/>
    <cellStyle name="SAPBEXHLevel2 4 4" xfId="11984"/>
    <cellStyle name="SAPBEXHLevel2 4 4 2" xfId="11985"/>
    <cellStyle name="SAPBEXHLevel2 4 4 3" xfId="11986"/>
    <cellStyle name="SAPBEXHLevel2 4 5" xfId="11987"/>
    <cellStyle name="SAPBEXHLevel2 4 6" xfId="11988"/>
    <cellStyle name="SAPBEXHLevel2 4 7" xfId="11989"/>
    <cellStyle name="SAPBEXHLevel2 4 8" xfId="11990"/>
    <cellStyle name="SAPBEXHLevel2 5" xfId="11991"/>
    <cellStyle name="SAPBEXHLevel2 5 2" xfId="11992"/>
    <cellStyle name="SAPBEXHLevel2 5 2 2" xfId="11993"/>
    <cellStyle name="SAPBEXHLevel2 5 2 3" xfId="11994"/>
    <cellStyle name="SAPBEXHLevel2 5 3" xfId="11995"/>
    <cellStyle name="SAPBEXHLevel2 5 3 2" xfId="11996"/>
    <cellStyle name="SAPBEXHLevel2 5 3 3" xfId="11997"/>
    <cellStyle name="SAPBEXHLevel2 5 4" xfId="11998"/>
    <cellStyle name="SAPBEXHLevel2 5 4 2" xfId="11999"/>
    <cellStyle name="SAPBEXHLevel2 5 4 3" xfId="12000"/>
    <cellStyle name="SAPBEXHLevel2 5 5" xfId="12001"/>
    <cellStyle name="SAPBEXHLevel2 5 6" xfId="12002"/>
    <cellStyle name="SAPBEXHLevel2 5 7" xfId="12003"/>
    <cellStyle name="SAPBEXHLevel2 5 8" xfId="12004"/>
    <cellStyle name="SAPBEXHLevel2 6" xfId="12005"/>
    <cellStyle name="SAPBEXHLevel2 6 2" xfId="12006"/>
    <cellStyle name="SAPBEXHLevel2 6 2 2" xfId="12007"/>
    <cellStyle name="SAPBEXHLevel2 6 2 3" xfId="12008"/>
    <cellStyle name="SAPBEXHLevel2 6 3" xfId="12009"/>
    <cellStyle name="SAPBEXHLevel2 6 3 2" xfId="12010"/>
    <cellStyle name="SAPBEXHLevel2 6 3 3" xfId="12011"/>
    <cellStyle name="SAPBEXHLevel2 6 4" xfId="12012"/>
    <cellStyle name="SAPBEXHLevel2 6 4 2" xfId="12013"/>
    <cellStyle name="SAPBEXHLevel2 6 4 3" xfId="12014"/>
    <cellStyle name="SAPBEXHLevel2 6 5" xfId="12015"/>
    <cellStyle name="SAPBEXHLevel2 6 6" xfId="12016"/>
    <cellStyle name="SAPBEXHLevel2 6 7" xfId="12017"/>
    <cellStyle name="SAPBEXHLevel2 7" xfId="12018"/>
    <cellStyle name="SAPBEXHLevel2 7 2" xfId="12019"/>
    <cellStyle name="SAPBEXHLevel2 7 2 2" xfId="12020"/>
    <cellStyle name="SAPBEXHLevel2 7 2 3" xfId="12021"/>
    <cellStyle name="SAPBEXHLevel2 7 3" xfId="12022"/>
    <cellStyle name="SAPBEXHLevel2 7 3 2" xfId="12023"/>
    <cellStyle name="SAPBEXHLevel2 7 3 3" xfId="12024"/>
    <cellStyle name="SAPBEXHLevel2 7 4" xfId="12025"/>
    <cellStyle name="SAPBEXHLevel2 7 4 2" xfId="12026"/>
    <cellStyle name="SAPBEXHLevel2 7 4 3" xfId="12027"/>
    <cellStyle name="SAPBEXHLevel2 7 5" xfId="12028"/>
    <cellStyle name="SAPBEXHLevel2 7 6" xfId="12029"/>
    <cellStyle name="SAPBEXHLevel2 7 7" xfId="12030"/>
    <cellStyle name="SAPBEXHLevel2 8" xfId="12031"/>
    <cellStyle name="SAPBEXHLevel2 8 2" xfId="12032"/>
    <cellStyle name="SAPBEXHLevel2 8 2 2" xfId="12033"/>
    <cellStyle name="SAPBEXHLevel2 8 2 3" xfId="12034"/>
    <cellStyle name="SAPBEXHLevel2 8 3" xfId="12035"/>
    <cellStyle name="SAPBEXHLevel2 8 3 2" xfId="12036"/>
    <cellStyle name="SAPBEXHLevel2 8 3 3" xfId="12037"/>
    <cellStyle name="SAPBEXHLevel2 8 4" xfId="12038"/>
    <cellStyle name="SAPBEXHLevel2 8 4 2" xfId="12039"/>
    <cellStyle name="SAPBEXHLevel2 8 4 3" xfId="12040"/>
    <cellStyle name="SAPBEXHLevel2 8 5" xfId="12041"/>
    <cellStyle name="SAPBEXHLevel2 8 6" xfId="12042"/>
    <cellStyle name="SAPBEXHLevel2 8 7" xfId="12043"/>
    <cellStyle name="SAPBEXHLevel2 9" xfId="12044"/>
    <cellStyle name="SAPBEXHLevel2 9 2" xfId="12045"/>
    <cellStyle name="SAPBEXHLevel2 9 2 2" xfId="12046"/>
    <cellStyle name="SAPBEXHLevel2 9 2 3" xfId="12047"/>
    <cellStyle name="SAPBEXHLevel2 9 3" xfId="12048"/>
    <cellStyle name="SAPBEXHLevel2 9 3 2" xfId="12049"/>
    <cellStyle name="SAPBEXHLevel2 9 3 3" xfId="12050"/>
    <cellStyle name="SAPBEXHLevel2 9 4" xfId="12051"/>
    <cellStyle name="SAPBEXHLevel2 9 4 2" xfId="12052"/>
    <cellStyle name="SAPBEXHLevel2 9 4 3" xfId="12053"/>
    <cellStyle name="SAPBEXHLevel2 9 5" xfId="12054"/>
    <cellStyle name="SAPBEXHLevel2 9 6" xfId="12055"/>
    <cellStyle name="SAPBEXHLevel2 9 7" xfId="12056"/>
    <cellStyle name="SAPBEXHLevel2_Компании" xfId="12057"/>
    <cellStyle name="SAPBEXHLevel2X" xfId="12058"/>
    <cellStyle name="SAPBEXHLevel2X 10" xfId="12059"/>
    <cellStyle name="SAPBEXHLevel2X 10 2" xfId="12060"/>
    <cellStyle name="SAPBEXHLevel2X 10 2 2" xfId="12061"/>
    <cellStyle name="SAPBEXHLevel2X 10 2 3" xfId="12062"/>
    <cellStyle name="SAPBEXHLevel2X 10 3" xfId="12063"/>
    <cellStyle name="SAPBEXHLevel2X 10 3 2" xfId="12064"/>
    <cellStyle name="SAPBEXHLevel2X 10 3 3" xfId="12065"/>
    <cellStyle name="SAPBEXHLevel2X 10 4" xfId="12066"/>
    <cellStyle name="SAPBEXHLevel2X 10 4 2" xfId="12067"/>
    <cellStyle name="SAPBEXHLevel2X 10 4 3" xfId="12068"/>
    <cellStyle name="SAPBEXHLevel2X 10 5" xfId="12069"/>
    <cellStyle name="SAPBEXHLevel2X 10 6" xfId="12070"/>
    <cellStyle name="SAPBEXHLevel2X 10 7" xfId="12071"/>
    <cellStyle name="SAPBEXHLevel2X 11" xfId="12072"/>
    <cellStyle name="SAPBEXHLevel2X 11 2" xfId="12073"/>
    <cellStyle name="SAPBEXHLevel2X 11 2 2" xfId="12074"/>
    <cellStyle name="SAPBEXHLevel2X 11 2 3" xfId="12075"/>
    <cellStyle name="SAPBEXHLevel2X 11 3" xfId="12076"/>
    <cellStyle name="SAPBEXHLevel2X 11 3 2" xfId="12077"/>
    <cellStyle name="SAPBEXHLevel2X 11 3 3" xfId="12078"/>
    <cellStyle name="SAPBEXHLevel2X 11 4" xfId="12079"/>
    <cellStyle name="SAPBEXHLevel2X 11 4 2" xfId="12080"/>
    <cellStyle name="SAPBEXHLevel2X 11 4 3" xfId="12081"/>
    <cellStyle name="SAPBEXHLevel2X 11 5" xfId="12082"/>
    <cellStyle name="SAPBEXHLevel2X 11 6" xfId="12083"/>
    <cellStyle name="SAPBEXHLevel2X 11 7" xfId="12084"/>
    <cellStyle name="SAPBEXHLevel2X 12" xfId="12085"/>
    <cellStyle name="SAPBEXHLevel2X 12 2" xfId="12086"/>
    <cellStyle name="SAPBEXHLevel2X 12 2 2" xfId="12087"/>
    <cellStyle name="SAPBEXHLevel2X 12 2 3" xfId="12088"/>
    <cellStyle name="SAPBEXHLevel2X 12 3" xfId="12089"/>
    <cellStyle name="SAPBEXHLevel2X 12 3 2" xfId="12090"/>
    <cellStyle name="SAPBEXHLevel2X 12 3 3" xfId="12091"/>
    <cellStyle name="SAPBEXHLevel2X 12 4" xfId="12092"/>
    <cellStyle name="SAPBEXHLevel2X 12 4 2" xfId="12093"/>
    <cellStyle name="SAPBEXHLevel2X 12 4 3" xfId="12094"/>
    <cellStyle name="SAPBEXHLevel2X 12 5" xfId="12095"/>
    <cellStyle name="SAPBEXHLevel2X 12 6" xfId="12096"/>
    <cellStyle name="SAPBEXHLevel2X 12 7" xfId="12097"/>
    <cellStyle name="SAPBEXHLevel2X 13" xfId="12098"/>
    <cellStyle name="SAPBEXHLevel2X 13 2" xfId="12099"/>
    <cellStyle name="SAPBEXHLevel2X 13 2 2" xfId="12100"/>
    <cellStyle name="SAPBEXHLevel2X 13 2 3" xfId="12101"/>
    <cellStyle name="SAPBEXHLevel2X 13 3" xfId="12102"/>
    <cellStyle name="SAPBEXHLevel2X 13 3 2" xfId="12103"/>
    <cellStyle name="SAPBEXHLevel2X 13 3 3" xfId="12104"/>
    <cellStyle name="SAPBEXHLevel2X 13 4" xfId="12105"/>
    <cellStyle name="SAPBEXHLevel2X 13 4 2" xfId="12106"/>
    <cellStyle name="SAPBEXHLevel2X 13 4 3" xfId="12107"/>
    <cellStyle name="SAPBEXHLevel2X 13 5" xfId="12108"/>
    <cellStyle name="SAPBEXHLevel2X 13 6" xfId="12109"/>
    <cellStyle name="SAPBEXHLevel2X 13 7" xfId="12110"/>
    <cellStyle name="SAPBEXHLevel2X 14" xfId="12111"/>
    <cellStyle name="SAPBEXHLevel2X 14 2" xfId="12112"/>
    <cellStyle name="SAPBEXHLevel2X 14 2 2" xfId="12113"/>
    <cellStyle name="SAPBEXHLevel2X 14 2 3" xfId="12114"/>
    <cellStyle name="SAPBEXHLevel2X 14 3" xfId="12115"/>
    <cellStyle name="SAPBEXHLevel2X 14 3 2" xfId="12116"/>
    <cellStyle name="SAPBEXHLevel2X 14 3 3" xfId="12117"/>
    <cellStyle name="SAPBEXHLevel2X 14 4" xfId="12118"/>
    <cellStyle name="SAPBEXHLevel2X 14 4 2" xfId="12119"/>
    <cellStyle name="SAPBEXHLevel2X 14 4 3" xfId="12120"/>
    <cellStyle name="SAPBEXHLevel2X 14 5" xfId="12121"/>
    <cellStyle name="SAPBEXHLevel2X 14 6" xfId="12122"/>
    <cellStyle name="SAPBEXHLevel2X 14 7" xfId="12123"/>
    <cellStyle name="SAPBEXHLevel2X 15" xfId="12124"/>
    <cellStyle name="SAPBEXHLevel2X 15 2" xfId="12125"/>
    <cellStyle name="SAPBEXHLevel2X 15 2 2" xfId="12126"/>
    <cellStyle name="SAPBEXHLevel2X 15 2 3" xfId="12127"/>
    <cellStyle name="SAPBEXHLevel2X 15 2 4" xfId="12128"/>
    <cellStyle name="SAPBEXHLevel2X 15 3" xfId="12129"/>
    <cellStyle name="SAPBEXHLevel2X 15 3 2" xfId="12130"/>
    <cellStyle name="SAPBEXHLevel2X 15 3 3" xfId="12131"/>
    <cellStyle name="SAPBEXHLevel2X 15 4" xfId="12132"/>
    <cellStyle name="SAPBEXHLevel2X 15 5" xfId="12133"/>
    <cellStyle name="SAPBEXHLevel2X 15 6" xfId="12134"/>
    <cellStyle name="SAPBEXHLevel2X 16" xfId="12135"/>
    <cellStyle name="SAPBEXHLevel2X 16 2" xfId="12136"/>
    <cellStyle name="SAPBEXHLevel2X 16 3" xfId="12137"/>
    <cellStyle name="SAPBEXHLevel2X 16 4" xfId="12138"/>
    <cellStyle name="SAPBEXHLevel2X 17" xfId="12139"/>
    <cellStyle name="SAPBEXHLevel2X 17 2" xfId="12140"/>
    <cellStyle name="SAPBEXHLevel2X 17 3" xfId="12141"/>
    <cellStyle name="SAPBEXHLevel2X 18" xfId="12142"/>
    <cellStyle name="SAPBEXHLevel2X 19" xfId="12143"/>
    <cellStyle name="SAPBEXHLevel2X 2" xfId="12144"/>
    <cellStyle name="SAPBEXHLevel2X 2 2" xfId="12145"/>
    <cellStyle name="SAPBEXHLevel2X 2 2 2" xfId="12146"/>
    <cellStyle name="SAPBEXHLevel2X 2 2 3" xfId="12147"/>
    <cellStyle name="SAPBEXHLevel2X 2 2 4" xfId="12148"/>
    <cellStyle name="SAPBEXHLevel2X 2 3" xfId="12149"/>
    <cellStyle name="SAPBEXHLevel2X 2 3 2" xfId="12150"/>
    <cellStyle name="SAPBEXHLevel2X 2 3 3" xfId="12151"/>
    <cellStyle name="SAPBEXHLevel2X 2 3 4" xfId="12152"/>
    <cellStyle name="SAPBEXHLevel2X 2 4" xfId="12153"/>
    <cellStyle name="SAPBEXHLevel2X 2 4 2" xfId="12154"/>
    <cellStyle name="SAPBEXHLevel2X 2 4 3" xfId="12155"/>
    <cellStyle name="SAPBEXHLevel2X 2 4 4" xfId="12156"/>
    <cellStyle name="SAPBEXHLevel2X 2 5" xfId="12157"/>
    <cellStyle name="SAPBEXHLevel2X 2 6" xfId="12158"/>
    <cellStyle name="SAPBEXHLevel2X 2 7" xfId="12159"/>
    <cellStyle name="SAPBEXHLevel2X 2 8" xfId="12160"/>
    <cellStyle name="SAPBEXHLevel2X 20" xfId="12161"/>
    <cellStyle name="SAPBEXHLevel2X 21" xfId="12162"/>
    <cellStyle name="SAPBEXHLevel2X 3" xfId="12163"/>
    <cellStyle name="SAPBEXHLevel2X 3 2" xfId="12164"/>
    <cellStyle name="SAPBEXHLevel2X 3 2 2" xfId="12165"/>
    <cellStyle name="SAPBEXHLevel2X 3 2 3" xfId="12166"/>
    <cellStyle name="SAPBEXHLevel2X 3 2 4" xfId="12167"/>
    <cellStyle name="SAPBEXHLevel2X 3 3" xfId="12168"/>
    <cellStyle name="SAPBEXHLevel2X 3 3 2" xfId="12169"/>
    <cellStyle name="SAPBEXHLevel2X 3 3 3" xfId="12170"/>
    <cellStyle name="SAPBEXHLevel2X 3 4" xfId="12171"/>
    <cellStyle name="SAPBEXHLevel2X 3 4 2" xfId="12172"/>
    <cellStyle name="SAPBEXHLevel2X 3 4 3" xfId="12173"/>
    <cellStyle name="SAPBEXHLevel2X 3 5" xfId="12174"/>
    <cellStyle name="SAPBEXHLevel2X 3 6" xfId="12175"/>
    <cellStyle name="SAPBEXHLevel2X 3 7" xfId="12176"/>
    <cellStyle name="SAPBEXHLevel2X 3 8" xfId="12177"/>
    <cellStyle name="SAPBEXHLevel2X 4" xfId="12178"/>
    <cellStyle name="SAPBEXHLevel2X 4 2" xfId="12179"/>
    <cellStyle name="SAPBEXHLevel2X 4 2 2" xfId="12180"/>
    <cellStyle name="SAPBEXHLevel2X 4 2 3" xfId="12181"/>
    <cellStyle name="SAPBEXHLevel2X 4 2 4" xfId="12182"/>
    <cellStyle name="SAPBEXHLevel2X 4 3" xfId="12183"/>
    <cellStyle name="SAPBEXHLevel2X 4 3 2" xfId="12184"/>
    <cellStyle name="SAPBEXHLevel2X 4 3 3" xfId="12185"/>
    <cellStyle name="SAPBEXHLevel2X 4 4" xfId="12186"/>
    <cellStyle name="SAPBEXHLevel2X 4 4 2" xfId="12187"/>
    <cellStyle name="SAPBEXHLevel2X 4 4 3" xfId="12188"/>
    <cellStyle name="SAPBEXHLevel2X 4 5" xfId="12189"/>
    <cellStyle name="SAPBEXHLevel2X 4 6" xfId="12190"/>
    <cellStyle name="SAPBEXHLevel2X 4 7" xfId="12191"/>
    <cellStyle name="SAPBEXHLevel2X 4 8" xfId="12192"/>
    <cellStyle name="SAPBEXHLevel2X 5" xfId="12193"/>
    <cellStyle name="SAPBEXHLevel2X 5 2" xfId="12194"/>
    <cellStyle name="SAPBEXHLevel2X 5 2 2" xfId="12195"/>
    <cellStyle name="SAPBEXHLevel2X 5 2 3" xfId="12196"/>
    <cellStyle name="SAPBEXHLevel2X 5 3" xfId="12197"/>
    <cellStyle name="SAPBEXHLevel2X 5 3 2" xfId="12198"/>
    <cellStyle name="SAPBEXHLevel2X 5 3 3" xfId="12199"/>
    <cellStyle name="SAPBEXHLevel2X 5 4" xfId="12200"/>
    <cellStyle name="SAPBEXHLevel2X 5 4 2" xfId="12201"/>
    <cellStyle name="SAPBEXHLevel2X 5 4 3" xfId="12202"/>
    <cellStyle name="SAPBEXHLevel2X 5 5" xfId="12203"/>
    <cellStyle name="SAPBEXHLevel2X 5 6" xfId="12204"/>
    <cellStyle name="SAPBEXHLevel2X 5 7" xfId="12205"/>
    <cellStyle name="SAPBEXHLevel2X 5 8" xfId="12206"/>
    <cellStyle name="SAPBEXHLevel2X 6" xfId="12207"/>
    <cellStyle name="SAPBEXHLevel2X 6 2" xfId="12208"/>
    <cellStyle name="SAPBEXHLevel2X 6 2 2" xfId="12209"/>
    <cellStyle name="SAPBEXHLevel2X 6 2 3" xfId="12210"/>
    <cellStyle name="SAPBEXHLevel2X 6 3" xfId="12211"/>
    <cellStyle name="SAPBEXHLevel2X 6 3 2" xfId="12212"/>
    <cellStyle name="SAPBEXHLevel2X 6 3 3" xfId="12213"/>
    <cellStyle name="SAPBEXHLevel2X 6 4" xfId="12214"/>
    <cellStyle name="SAPBEXHLevel2X 6 4 2" xfId="12215"/>
    <cellStyle name="SAPBEXHLevel2X 6 4 3" xfId="12216"/>
    <cellStyle name="SAPBEXHLevel2X 6 5" xfId="12217"/>
    <cellStyle name="SAPBEXHLevel2X 6 6" xfId="12218"/>
    <cellStyle name="SAPBEXHLevel2X 6 7" xfId="12219"/>
    <cellStyle name="SAPBEXHLevel2X 7" xfId="12220"/>
    <cellStyle name="SAPBEXHLevel2X 7 2" xfId="12221"/>
    <cellStyle name="SAPBEXHLevel2X 7 2 2" xfId="12222"/>
    <cellStyle name="SAPBEXHLevel2X 7 2 3" xfId="12223"/>
    <cellStyle name="SAPBEXHLevel2X 7 3" xfId="12224"/>
    <cellStyle name="SAPBEXHLevel2X 7 3 2" xfId="12225"/>
    <cellStyle name="SAPBEXHLevel2X 7 3 3" xfId="12226"/>
    <cellStyle name="SAPBEXHLevel2X 7 4" xfId="12227"/>
    <cellStyle name="SAPBEXHLevel2X 7 4 2" xfId="12228"/>
    <cellStyle name="SAPBEXHLevel2X 7 4 3" xfId="12229"/>
    <cellStyle name="SAPBEXHLevel2X 7 5" xfId="12230"/>
    <cellStyle name="SAPBEXHLevel2X 7 6" xfId="12231"/>
    <cellStyle name="SAPBEXHLevel2X 7 7" xfId="12232"/>
    <cellStyle name="SAPBEXHLevel2X 8" xfId="12233"/>
    <cellStyle name="SAPBEXHLevel2X 8 2" xfId="12234"/>
    <cellStyle name="SAPBEXHLevel2X 8 2 2" xfId="12235"/>
    <cellStyle name="SAPBEXHLevel2X 8 2 3" xfId="12236"/>
    <cellStyle name="SAPBEXHLevel2X 8 3" xfId="12237"/>
    <cellStyle name="SAPBEXHLevel2X 8 3 2" xfId="12238"/>
    <cellStyle name="SAPBEXHLevel2X 8 3 3" xfId="12239"/>
    <cellStyle name="SAPBEXHLevel2X 8 4" xfId="12240"/>
    <cellStyle name="SAPBEXHLevel2X 8 4 2" xfId="12241"/>
    <cellStyle name="SAPBEXHLevel2X 8 4 3" xfId="12242"/>
    <cellStyle name="SAPBEXHLevel2X 8 5" xfId="12243"/>
    <cellStyle name="SAPBEXHLevel2X 8 6" xfId="12244"/>
    <cellStyle name="SAPBEXHLevel2X 8 7" xfId="12245"/>
    <cellStyle name="SAPBEXHLevel2X 9" xfId="12246"/>
    <cellStyle name="SAPBEXHLevel2X 9 2" xfId="12247"/>
    <cellStyle name="SAPBEXHLevel2X 9 2 2" xfId="12248"/>
    <cellStyle name="SAPBEXHLevel2X 9 2 3" xfId="12249"/>
    <cellStyle name="SAPBEXHLevel2X 9 3" xfId="12250"/>
    <cellStyle name="SAPBEXHLevel2X 9 3 2" xfId="12251"/>
    <cellStyle name="SAPBEXHLevel2X 9 3 3" xfId="12252"/>
    <cellStyle name="SAPBEXHLevel2X 9 4" xfId="12253"/>
    <cellStyle name="SAPBEXHLevel2X 9 4 2" xfId="12254"/>
    <cellStyle name="SAPBEXHLevel2X 9 4 3" xfId="12255"/>
    <cellStyle name="SAPBEXHLevel2X 9 5" xfId="12256"/>
    <cellStyle name="SAPBEXHLevel2X 9 6" xfId="12257"/>
    <cellStyle name="SAPBEXHLevel2X 9 7" xfId="12258"/>
    <cellStyle name="SAPBEXHLevel2X_Компании" xfId="12259"/>
    <cellStyle name="SAPBEXHLevel3" xfId="12260"/>
    <cellStyle name="SAPBEXHLevel3 10" xfId="12261"/>
    <cellStyle name="SAPBEXHLevel3 10 2" xfId="12262"/>
    <cellStyle name="SAPBEXHLevel3 10 2 2" xfId="12263"/>
    <cellStyle name="SAPBEXHLevel3 10 2 3" xfId="12264"/>
    <cellStyle name="SAPBEXHLevel3 10 3" xfId="12265"/>
    <cellStyle name="SAPBEXHLevel3 10 3 2" xfId="12266"/>
    <cellStyle name="SAPBEXHLevel3 10 3 3" xfId="12267"/>
    <cellStyle name="SAPBEXHLevel3 10 4" xfId="12268"/>
    <cellStyle name="SAPBEXHLevel3 10 4 2" xfId="12269"/>
    <cellStyle name="SAPBEXHLevel3 10 4 3" xfId="12270"/>
    <cellStyle name="SAPBEXHLevel3 10 5" xfId="12271"/>
    <cellStyle name="SAPBEXHLevel3 10 6" xfId="12272"/>
    <cellStyle name="SAPBEXHLevel3 10 7" xfId="12273"/>
    <cellStyle name="SAPBEXHLevel3 11" xfId="12274"/>
    <cellStyle name="SAPBEXHLevel3 11 2" xfId="12275"/>
    <cellStyle name="SAPBEXHLevel3 11 2 2" xfId="12276"/>
    <cellStyle name="SAPBEXHLevel3 11 2 3" xfId="12277"/>
    <cellStyle name="SAPBEXHLevel3 11 3" xfId="12278"/>
    <cellStyle name="SAPBEXHLevel3 11 3 2" xfId="12279"/>
    <cellStyle name="SAPBEXHLevel3 11 3 3" xfId="12280"/>
    <cellStyle name="SAPBEXHLevel3 11 4" xfId="12281"/>
    <cellStyle name="SAPBEXHLevel3 11 4 2" xfId="12282"/>
    <cellStyle name="SAPBEXHLevel3 11 4 3" xfId="12283"/>
    <cellStyle name="SAPBEXHLevel3 11 5" xfId="12284"/>
    <cellStyle name="SAPBEXHLevel3 11 6" xfId="12285"/>
    <cellStyle name="SAPBEXHLevel3 11 7" xfId="12286"/>
    <cellStyle name="SAPBEXHLevel3 12" xfId="12287"/>
    <cellStyle name="SAPBEXHLevel3 12 2" xfId="12288"/>
    <cellStyle name="SAPBEXHLevel3 12 2 2" xfId="12289"/>
    <cellStyle name="SAPBEXHLevel3 12 2 3" xfId="12290"/>
    <cellStyle name="SAPBEXHLevel3 12 3" xfId="12291"/>
    <cellStyle name="SAPBEXHLevel3 12 3 2" xfId="12292"/>
    <cellStyle name="SAPBEXHLevel3 12 3 3" xfId="12293"/>
    <cellStyle name="SAPBEXHLevel3 12 4" xfId="12294"/>
    <cellStyle name="SAPBEXHLevel3 12 4 2" xfId="12295"/>
    <cellStyle name="SAPBEXHLevel3 12 4 3" xfId="12296"/>
    <cellStyle name="SAPBEXHLevel3 12 5" xfId="12297"/>
    <cellStyle name="SAPBEXHLevel3 12 6" xfId="12298"/>
    <cellStyle name="SAPBEXHLevel3 12 7" xfId="12299"/>
    <cellStyle name="SAPBEXHLevel3 13" xfId="12300"/>
    <cellStyle name="SAPBEXHLevel3 13 2" xfId="12301"/>
    <cellStyle name="SAPBEXHLevel3 13 2 2" xfId="12302"/>
    <cellStyle name="SAPBEXHLevel3 13 2 3" xfId="12303"/>
    <cellStyle name="SAPBEXHLevel3 13 3" xfId="12304"/>
    <cellStyle name="SAPBEXHLevel3 13 3 2" xfId="12305"/>
    <cellStyle name="SAPBEXHLevel3 13 3 3" xfId="12306"/>
    <cellStyle name="SAPBEXHLevel3 13 4" xfId="12307"/>
    <cellStyle name="SAPBEXHLevel3 13 4 2" xfId="12308"/>
    <cellStyle name="SAPBEXHLevel3 13 4 3" xfId="12309"/>
    <cellStyle name="SAPBEXHLevel3 13 5" xfId="12310"/>
    <cellStyle name="SAPBEXHLevel3 13 6" xfId="12311"/>
    <cellStyle name="SAPBEXHLevel3 13 7" xfId="12312"/>
    <cellStyle name="SAPBEXHLevel3 14" xfId="12313"/>
    <cellStyle name="SAPBEXHLevel3 14 2" xfId="12314"/>
    <cellStyle name="SAPBEXHLevel3 14 2 2" xfId="12315"/>
    <cellStyle name="SAPBEXHLevel3 14 2 3" xfId="12316"/>
    <cellStyle name="SAPBEXHLevel3 14 3" xfId="12317"/>
    <cellStyle name="SAPBEXHLevel3 14 3 2" xfId="12318"/>
    <cellStyle name="SAPBEXHLevel3 14 3 3" xfId="12319"/>
    <cellStyle name="SAPBEXHLevel3 14 4" xfId="12320"/>
    <cellStyle name="SAPBEXHLevel3 14 4 2" xfId="12321"/>
    <cellStyle name="SAPBEXHLevel3 14 4 3" xfId="12322"/>
    <cellStyle name="SAPBEXHLevel3 14 5" xfId="12323"/>
    <cellStyle name="SAPBEXHLevel3 14 6" xfId="12324"/>
    <cellStyle name="SAPBEXHLevel3 14 7" xfId="12325"/>
    <cellStyle name="SAPBEXHLevel3 15" xfId="12326"/>
    <cellStyle name="SAPBEXHLevel3 15 2" xfId="12327"/>
    <cellStyle name="SAPBEXHLevel3 15 2 2" xfId="12328"/>
    <cellStyle name="SAPBEXHLevel3 15 2 3" xfId="12329"/>
    <cellStyle name="SAPBEXHLevel3 15 2 4" xfId="12330"/>
    <cellStyle name="SAPBEXHLevel3 15 3" xfId="12331"/>
    <cellStyle name="SAPBEXHLevel3 15 3 2" xfId="12332"/>
    <cellStyle name="SAPBEXHLevel3 15 3 3" xfId="12333"/>
    <cellStyle name="SAPBEXHLevel3 15 4" xfId="12334"/>
    <cellStyle name="SAPBEXHLevel3 15 5" xfId="12335"/>
    <cellStyle name="SAPBEXHLevel3 15 6" xfId="12336"/>
    <cellStyle name="SAPBEXHLevel3 16" xfId="12337"/>
    <cellStyle name="SAPBEXHLevel3 16 2" xfId="12338"/>
    <cellStyle name="SAPBEXHLevel3 16 3" xfId="12339"/>
    <cellStyle name="SAPBEXHLevel3 16 4" xfId="12340"/>
    <cellStyle name="SAPBEXHLevel3 17" xfId="12341"/>
    <cellStyle name="SAPBEXHLevel3 17 2" xfId="12342"/>
    <cellStyle name="SAPBEXHLevel3 17 3" xfId="12343"/>
    <cellStyle name="SAPBEXHLevel3 18" xfId="12344"/>
    <cellStyle name="SAPBEXHLevel3 19" xfId="12345"/>
    <cellStyle name="SAPBEXHLevel3 2" xfId="12346"/>
    <cellStyle name="SAPBEXHLevel3 2 2" xfId="12347"/>
    <cellStyle name="SAPBEXHLevel3 2 2 2" xfId="12348"/>
    <cellStyle name="SAPBEXHLevel3 2 2 3" xfId="12349"/>
    <cellStyle name="SAPBEXHLevel3 2 2 4" xfId="12350"/>
    <cellStyle name="SAPBEXHLevel3 2 3" xfId="12351"/>
    <cellStyle name="SAPBEXHLevel3 2 3 2" xfId="12352"/>
    <cellStyle name="SAPBEXHLevel3 2 3 3" xfId="12353"/>
    <cellStyle name="SAPBEXHLevel3 2 3 4" xfId="12354"/>
    <cellStyle name="SAPBEXHLevel3 2 4" xfId="12355"/>
    <cellStyle name="SAPBEXHLevel3 2 4 2" xfId="12356"/>
    <cellStyle name="SAPBEXHLevel3 2 4 3" xfId="12357"/>
    <cellStyle name="SAPBEXHLevel3 2 4 4" xfId="12358"/>
    <cellStyle name="SAPBEXHLevel3 2 5" xfId="12359"/>
    <cellStyle name="SAPBEXHLevel3 2 6" xfId="12360"/>
    <cellStyle name="SAPBEXHLevel3 2 7" xfId="12361"/>
    <cellStyle name="SAPBEXHLevel3 2 8" xfId="12362"/>
    <cellStyle name="SAPBEXHLevel3 20" xfId="12363"/>
    <cellStyle name="SAPBEXHLevel3 21" xfId="12364"/>
    <cellStyle name="SAPBEXHLevel3 3" xfId="12365"/>
    <cellStyle name="SAPBEXHLevel3 3 2" xfId="12366"/>
    <cellStyle name="SAPBEXHLevel3 3 2 2" xfId="12367"/>
    <cellStyle name="SAPBEXHLevel3 3 2 3" xfId="12368"/>
    <cellStyle name="SAPBEXHLevel3 3 2 4" xfId="12369"/>
    <cellStyle name="SAPBEXHLevel3 3 3" xfId="12370"/>
    <cellStyle name="SAPBEXHLevel3 3 3 2" xfId="12371"/>
    <cellStyle name="SAPBEXHLevel3 3 3 3" xfId="12372"/>
    <cellStyle name="SAPBEXHLevel3 3 4" xfId="12373"/>
    <cellStyle name="SAPBEXHLevel3 3 4 2" xfId="12374"/>
    <cellStyle name="SAPBEXHLevel3 3 4 3" xfId="12375"/>
    <cellStyle name="SAPBEXHLevel3 3 5" xfId="12376"/>
    <cellStyle name="SAPBEXHLevel3 3 6" xfId="12377"/>
    <cellStyle name="SAPBEXHLevel3 3 7" xfId="12378"/>
    <cellStyle name="SAPBEXHLevel3 3 8" xfId="12379"/>
    <cellStyle name="SAPBEXHLevel3 4" xfId="12380"/>
    <cellStyle name="SAPBEXHLevel3 4 2" xfId="12381"/>
    <cellStyle name="SAPBEXHLevel3 4 2 2" xfId="12382"/>
    <cellStyle name="SAPBEXHLevel3 4 2 3" xfId="12383"/>
    <cellStyle name="SAPBEXHLevel3 4 2 4" xfId="12384"/>
    <cellStyle name="SAPBEXHLevel3 4 3" xfId="12385"/>
    <cellStyle name="SAPBEXHLevel3 4 3 2" xfId="12386"/>
    <cellStyle name="SAPBEXHLevel3 4 3 3" xfId="12387"/>
    <cellStyle name="SAPBEXHLevel3 4 4" xfId="12388"/>
    <cellStyle name="SAPBEXHLevel3 4 4 2" xfId="12389"/>
    <cellStyle name="SAPBEXHLevel3 4 4 3" xfId="12390"/>
    <cellStyle name="SAPBEXHLevel3 4 5" xfId="12391"/>
    <cellStyle name="SAPBEXHLevel3 4 6" xfId="12392"/>
    <cellStyle name="SAPBEXHLevel3 4 7" xfId="12393"/>
    <cellStyle name="SAPBEXHLevel3 4 8" xfId="12394"/>
    <cellStyle name="SAPBEXHLevel3 5" xfId="12395"/>
    <cellStyle name="SAPBEXHLevel3 5 2" xfId="12396"/>
    <cellStyle name="SAPBEXHLevel3 5 2 2" xfId="12397"/>
    <cellStyle name="SAPBEXHLevel3 5 2 3" xfId="12398"/>
    <cellStyle name="SAPBEXHLevel3 5 3" xfId="12399"/>
    <cellStyle name="SAPBEXHLevel3 5 3 2" xfId="12400"/>
    <cellStyle name="SAPBEXHLevel3 5 3 3" xfId="12401"/>
    <cellStyle name="SAPBEXHLevel3 5 4" xfId="12402"/>
    <cellStyle name="SAPBEXHLevel3 5 4 2" xfId="12403"/>
    <cellStyle name="SAPBEXHLevel3 5 4 3" xfId="12404"/>
    <cellStyle name="SAPBEXHLevel3 5 5" xfId="12405"/>
    <cellStyle name="SAPBEXHLevel3 5 6" xfId="12406"/>
    <cellStyle name="SAPBEXHLevel3 5 7" xfId="12407"/>
    <cellStyle name="SAPBEXHLevel3 5 8" xfId="12408"/>
    <cellStyle name="SAPBEXHLevel3 6" xfId="12409"/>
    <cellStyle name="SAPBEXHLevel3 6 2" xfId="12410"/>
    <cellStyle name="SAPBEXHLevel3 6 2 2" xfId="12411"/>
    <cellStyle name="SAPBEXHLevel3 6 2 3" xfId="12412"/>
    <cellStyle name="SAPBEXHLevel3 6 3" xfId="12413"/>
    <cellStyle name="SAPBEXHLevel3 6 3 2" xfId="12414"/>
    <cellStyle name="SAPBEXHLevel3 6 3 3" xfId="12415"/>
    <cellStyle name="SAPBEXHLevel3 6 4" xfId="12416"/>
    <cellStyle name="SAPBEXHLevel3 6 4 2" xfId="12417"/>
    <cellStyle name="SAPBEXHLevel3 6 4 3" xfId="12418"/>
    <cellStyle name="SAPBEXHLevel3 6 5" xfId="12419"/>
    <cellStyle name="SAPBEXHLevel3 6 6" xfId="12420"/>
    <cellStyle name="SAPBEXHLevel3 6 7" xfId="12421"/>
    <cellStyle name="SAPBEXHLevel3 7" xfId="12422"/>
    <cellStyle name="SAPBEXHLevel3 7 2" xfId="12423"/>
    <cellStyle name="SAPBEXHLevel3 7 2 2" xfId="12424"/>
    <cellStyle name="SAPBEXHLevel3 7 2 3" xfId="12425"/>
    <cellStyle name="SAPBEXHLevel3 7 3" xfId="12426"/>
    <cellStyle name="SAPBEXHLevel3 7 3 2" xfId="12427"/>
    <cellStyle name="SAPBEXHLevel3 7 3 3" xfId="12428"/>
    <cellStyle name="SAPBEXHLevel3 7 4" xfId="12429"/>
    <cellStyle name="SAPBEXHLevel3 7 4 2" xfId="12430"/>
    <cellStyle name="SAPBEXHLevel3 7 4 3" xfId="12431"/>
    <cellStyle name="SAPBEXHLevel3 7 5" xfId="12432"/>
    <cellStyle name="SAPBEXHLevel3 7 6" xfId="12433"/>
    <cellStyle name="SAPBEXHLevel3 7 7" xfId="12434"/>
    <cellStyle name="SAPBEXHLevel3 8" xfId="12435"/>
    <cellStyle name="SAPBEXHLevel3 8 2" xfId="12436"/>
    <cellStyle name="SAPBEXHLevel3 8 2 2" xfId="12437"/>
    <cellStyle name="SAPBEXHLevel3 8 2 3" xfId="12438"/>
    <cellStyle name="SAPBEXHLevel3 8 3" xfId="12439"/>
    <cellStyle name="SAPBEXHLevel3 8 3 2" xfId="12440"/>
    <cellStyle name="SAPBEXHLevel3 8 3 3" xfId="12441"/>
    <cellStyle name="SAPBEXHLevel3 8 4" xfId="12442"/>
    <cellStyle name="SAPBEXHLevel3 8 4 2" xfId="12443"/>
    <cellStyle name="SAPBEXHLevel3 8 4 3" xfId="12444"/>
    <cellStyle name="SAPBEXHLevel3 8 5" xfId="12445"/>
    <cellStyle name="SAPBEXHLevel3 8 6" xfId="12446"/>
    <cellStyle name="SAPBEXHLevel3 8 7" xfId="12447"/>
    <cellStyle name="SAPBEXHLevel3 9" xfId="12448"/>
    <cellStyle name="SAPBEXHLevel3 9 2" xfId="12449"/>
    <cellStyle name="SAPBEXHLevel3 9 2 2" xfId="12450"/>
    <cellStyle name="SAPBEXHLevel3 9 2 3" xfId="12451"/>
    <cellStyle name="SAPBEXHLevel3 9 3" xfId="12452"/>
    <cellStyle name="SAPBEXHLevel3 9 3 2" xfId="12453"/>
    <cellStyle name="SAPBEXHLevel3 9 3 3" xfId="12454"/>
    <cellStyle name="SAPBEXHLevel3 9 4" xfId="12455"/>
    <cellStyle name="SAPBEXHLevel3 9 4 2" xfId="12456"/>
    <cellStyle name="SAPBEXHLevel3 9 4 3" xfId="12457"/>
    <cellStyle name="SAPBEXHLevel3 9 5" xfId="12458"/>
    <cellStyle name="SAPBEXHLevel3 9 6" xfId="12459"/>
    <cellStyle name="SAPBEXHLevel3 9 7" xfId="12460"/>
    <cellStyle name="SAPBEXHLevel3_Компании" xfId="12461"/>
    <cellStyle name="SAPBEXHLevel3X" xfId="12462"/>
    <cellStyle name="SAPBEXHLevel3X 10" xfId="12463"/>
    <cellStyle name="SAPBEXHLevel3X 10 2" xfId="12464"/>
    <cellStyle name="SAPBEXHLevel3X 10 2 2" xfId="12465"/>
    <cellStyle name="SAPBEXHLevel3X 10 2 3" xfId="12466"/>
    <cellStyle name="SAPBEXHLevel3X 10 3" xfId="12467"/>
    <cellStyle name="SAPBEXHLevel3X 10 3 2" xfId="12468"/>
    <cellStyle name="SAPBEXHLevel3X 10 3 3" xfId="12469"/>
    <cellStyle name="SAPBEXHLevel3X 10 4" xfId="12470"/>
    <cellStyle name="SAPBEXHLevel3X 10 4 2" xfId="12471"/>
    <cellStyle name="SAPBEXHLevel3X 10 4 3" xfId="12472"/>
    <cellStyle name="SAPBEXHLevel3X 10 5" xfId="12473"/>
    <cellStyle name="SAPBEXHLevel3X 10 6" xfId="12474"/>
    <cellStyle name="SAPBEXHLevel3X 10 7" xfId="12475"/>
    <cellStyle name="SAPBEXHLevel3X 11" xfId="12476"/>
    <cellStyle name="SAPBEXHLevel3X 11 2" xfId="12477"/>
    <cellStyle name="SAPBEXHLevel3X 11 2 2" xfId="12478"/>
    <cellStyle name="SAPBEXHLevel3X 11 2 3" xfId="12479"/>
    <cellStyle name="SAPBEXHLevel3X 11 3" xfId="12480"/>
    <cellStyle name="SAPBEXHLevel3X 11 3 2" xfId="12481"/>
    <cellStyle name="SAPBEXHLevel3X 11 3 3" xfId="12482"/>
    <cellStyle name="SAPBEXHLevel3X 11 4" xfId="12483"/>
    <cellStyle name="SAPBEXHLevel3X 11 4 2" xfId="12484"/>
    <cellStyle name="SAPBEXHLevel3X 11 4 3" xfId="12485"/>
    <cellStyle name="SAPBEXHLevel3X 11 5" xfId="12486"/>
    <cellStyle name="SAPBEXHLevel3X 11 6" xfId="12487"/>
    <cellStyle name="SAPBEXHLevel3X 11 7" xfId="12488"/>
    <cellStyle name="SAPBEXHLevel3X 12" xfId="12489"/>
    <cellStyle name="SAPBEXHLevel3X 12 2" xfId="12490"/>
    <cellStyle name="SAPBEXHLevel3X 12 2 2" xfId="12491"/>
    <cellStyle name="SAPBEXHLevel3X 12 2 3" xfId="12492"/>
    <cellStyle name="SAPBEXHLevel3X 12 3" xfId="12493"/>
    <cellStyle name="SAPBEXHLevel3X 12 3 2" xfId="12494"/>
    <cellStyle name="SAPBEXHLevel3X 12 3 3" xfId="12495"/>
    <cellStyle name="SAPBEXHLevel3X 12 4" xfId="12496"/>
    <cellStyle name="SAPBEXHLevel3X 12 4 2" xfId="12497"/>
    <cellStyle name="SAPBEXHLevel3X 12 4 3" xfId="12498"/>
    <cellStyle name="SAPBEXHLevel3X 12 5" xfId="12499"/>
    <cellStyle name="SAPBEXHLevel3X 12 6" xfId="12500"/>
    <cellStyle name="SAPBEXHLevel3X 12 7" xfId="12501"/>
    <cellStyle name="SAPBEXHLevel3X 13" xfId="12502"/>
    <cellStyle name="SAPBEXHLevel3X 13 2" xfId="12503"/>
    <cellStyle name="SAPBEXHLevel3X 13 2 2" xfId="12504"/>
    <cellStyle name="SAPBEXHLevel3X 13 2 3" xfId="12505"/>
    <cellStyle name="SAPBEXHLevel3X 13 3" xfId="12506"/>
    <cellStyle name="SAPBEXHLevel3X 13 3 2" xfId="12507"/>
    <cellStyle name="SAPBEXHLevel3X 13 3 3" xfId="12508"/>
    <cellStyle name="SAPBEXHLevel3X 13 4" xfId="12509"/>
    <cellStyle name="SAPBEXHLevel3X 13 4 2" xfId="12510"/>
    <cellStyle name="SAPBEXHLevel3X 13 4 3" xfId="12511"/>
    <cellStyle name="SAPBEXHLevel3X 13 5" xfId="12512"/>
    <cellStyle name="SAPBEXHLevel3X 13 6" xfId="12513"/>
    <cellStyle name="SAPBEXHLevel3X 13 7" xfId="12514"/>
    <cellStyle name="SAPBEXHLevel3X 14" xfId="12515"/>
    <cellStyle name="SAPBEXHLevel3X 14 2" xfId="12516"/>
    <cellStyle name="SAPBEXHLevel3X 14 2 2" xfId="12517"/>
    <cellStyle name="SAPBEXHLevel3X 14 2 3" xfId="12518"/>
    <cellStyle name="SAPBEXHLevel3X 14 3" xfId="12519"/>
    <cellStyle name="SAPBEXHLevel3X 14 3 2" xfId="12520"/>
    <cellStyle name="SAPBEXHLevel3X 14 3 3" xfId="12521"/>
    <cellStyle name="SAPBEXHLevel3X 14 4" xfId="12522"/>
    <cellStyle name="SAPBEXHLevel3X 14 4 2" xfId="12523"/>
    <cellStyle name="SAPBEXHLevel3X 14 4 3" xfId="12524"/>
    <cellStyle name="SAPBEXHLevel3X 14 5" xfId="12525"/>
    <cellStyle name="SAPBEXHLevel3X 14 6" xfId="12526"/>
    <cellStyle name="SAPBEXHLevel3X 14 7" xfId="12527"/>
    <cellStyle name="SAPBEXHLevel3X 15" xfId="12528"/>
    <cellStyle name="SAPBEXHLevel3X 15 2" xfId="12529"/>
    <cellStyle name="SAPBEXHLevel3X 15 2 2" xfId="12530"/>
    <cellStyle name="SAPBEXHLevel3X 15 2 3" xfId="12531"/>
    <cellStyle name="SAPBEXHLevel3X 15 2 4" xfId="12532"/>
    <cellStyle name="SAPBEXHLevel3X 15 3" xfId="12533"/>
    <cellStyle name="SAPBEXHLevel3X 15 3 2" xfId="12534"/>
    <cellStyle name="SAPBEXHLevel3X 15 3 3" xfId="12535"/>
    <cellStyle name="SAPBEXHLevel3X 15 4" xfId="12536"/>
    <cellStyle name="SAPBEXHLevel3X 15 5" xfId="12537"/>
    <cellStyle name="SAPBEXHLevel3X 15 6" xfId="12538"/>
    <cellStyle name="SAPBEXHLevel3X 16" xfId="12539"/>
    <cellStyle name="SAPBEXHLevel3X 16 2" xfId="12540"/>
    <cellStyle name="SAPBEXHLevel3X 16 3" xfId="12541"/>
    <cellStyle name="SAPBEXHLevel3X 16 4" xfId="12542"/>
    <cellStyle name="SAPBEXHLevel3X 17" xfId="12543"/>
    <cellStyle name="SAPBEXHLevel3X 17 2" xfId="12544"/>
    <cellStyle name="SAPBEXHLevel3X 17 3" xfId="12545"/>
    <cellStyle name="SAPBEXHLevel3X 18" xfId="12546"/>
    <cellStyle name="SAPBEXHLevel3X 19" xfId="12547"/>
    <cellStyle name="SAPBEXHLevel3X 2" xfId="12548"/>
    <cellStyle name="SAPBEXHLevel3X 2 2" xfId="12549"/>
    <cellStyle name="SAPBEXHLevel3X 2 2 2" xfId="12550"/>
    <cellStyle name="SAPBEXHLevel3X 2 2 3" xfId="12551"/>
    <cellStyle name="SAPBEXHLevel3X 2 2 4" xfId="12552"/>
    <cellStyle name="SAPBEXHLevel3X 2 3" xfId="12553"/>
    <cellStyle name="SAPBEXHLevel3X 2 3 2" xfId="12554"/>
    <cellStyle name="SAPBEXHLevel3X 2 3 3" xfId="12555"/>
    <cellStyle name="SAPBEXHLevel3X 2 3 4" xfId="12556"/>
    <cellStyle name="SAPBEXHLevel3X 2 4" xfId="12557"/>
    <cellStyle name="SAPBEXHLevel3X 2 4 2" xfId="12558"/>
    <cellStyle name="SAPBEXHLevel3X 2 4 3" xfId="12559"/>
    <cellStyle name="SAPBEXHLevel3X 2 4 4" xfId="12560"/>
    <cellStyle name="SAPBEXHLevel3X 2 5" xfId="12561"/>
    <cellStyle name="SAPBEXHLevel3X 2 6" xfId="12562"/>
    <cellStyle name="SAPBEXHLevel3X 2 7" xfId="12563"/>
    <cellStyle name="SAPBEXHLevel3X 2 8" xfId="12564"/>
    <cellStyle name="SAPBEXHLevel3X 20" xfId="12565"/>
    <cellStyle name="SAPBEXHLevel3X 21" xfId="12566"/>
    <cellStyle name="SAPBEXHLevel3X 3" xfId="12567"/>
    <cellStyle name="SAPBEXHLevel3X 3 2" xfId="12568"/>
    <cellStyle name="SAPBEXHLevel3X 3 2 2" xfId="12569"/>
    <cellStyle name="SAPBEXHLevel3X 3 2 3" xfId="12570"/>
    <cellStyle name="SAPBEXHLevel3X 3 2 4" xfId="12571"/>
    <cellStyle name="SAPBEXHLevel3X 3 3" xfId="12572"/>
    <cellStyle name="SAPBEXHLevel3X 3 3 2" xfId="12573"/>
    <cellStyle name="SAPBEXHLevel3X 3 3 3" xfId="12574"/>
    <cellStyle name="SAPBEXHLevel3X 3 4" xfId="12575"/>
    <cellStyle name="SAPBEXHLevel3X 3 4 2" xfId="12576"/>
    <cellStyle name="SAPBEXHLevel3X 3 4 3" xfId="12577"/>
    <cellStyle name="SAPBEXHLevel3X 3 5" xfId="12578"/>
    <cellStyle name="SAPBEXHLevel3X 3 6" xfId="12579"/>
    <cellStyle name="SAPBEXHLevel3X 3 7" xfId="12580"/>
    <cellStyle name="SAPBEXHLevel3X 3 8" xfId="12581"/>
    <cellStyle name="SAPBEXHLevel3X 4" xfId="12582"/>
    <cellStyle name="SAPBEXHLevel3X 4 2" xfId="12583"/>
    <cellStyle name="SAPBEXHLevel3X 4 2 2" xfId="12584"/>
    <cellStyle name="SAPBEXHLevel3X 4 2 3" xfId="12585"/>
    <cellStyle name="SAPBEXHLevel3X 4 2 4" xfId="12586"/>
    <cellStyle name="SAPBEXHLevel3X 4 3" xfId="12587"/>
    <cellStyle name="SAPBEXHLevel3X 4 3 2" xfId="12588"/>
    <cellStyle name="SAPBEXHLevel3X 4 3 3" xfId="12589"/>
    <cellStyle name="SAPBEXHLevel3X 4 4" xfId="12590"/>
    <cellStyle name="SAPBEXHLevel3X 4 4 2" xfId="12591"/>
    <cellStyle name="SAPBEXHLevel3X 4 4 3" xfId="12592"/>
    <cellStyle name="SAPBEXHLevel3X 4 5" xfId="12593"/>
    <cellStyle name="SAPBEXHLevel3X 4 6" xfId="12594"/>
    <cellStyle name="SAPBEXHLevel3X 4 7" xfId="12595"/>
    <cellStyle name="SAPBEXHLevel3X 4 8" xfId="12596"/>
    <cellStyle name="SAPBEXHLevel3X 5" xfId="12597"/>
    <cellStyle name="SAPBEXHLevel3X 5 2" xfId="12598"/>
    <cellStyle name="SAPBEXHLevel3X 5 2 2" xfId="12599"/>
    <cellStyle name="SAPBEXHLevel3X 5 2 3" xfId="12600"/>
    <cellStyle name="SAPBEXHLevel3X 5 3" xfId="12601"/>
    <cellStyle name="SAPBEXHLevel3X 5 3 2" xfId="12602"/>
    <cellStyle name="SAPBEXHLevel3X 5 3 3" xfId="12603"/>
    <cellStyle name="SAPBEXHLevel3X 5 4" xfId="12604"/>
    <cellStyle name="SAPBEXHLevel3X 5 4 2" xfId="12605"/>
    <cellStyle name="SAPBEXHLevel3X 5 4 3" xfId="12606"/>
    <cellStyle name="SAPBEXHLevel3X 5 5" xfId="12607"/>
    <cellStyle name="SAPBEXHLevel3X 5 6" xfId="12608"/>
    <cellStyle name="SAPBEXHLevel3X 5 7" xfId="12609"/>
    <cellStyle name="SAPBEXHLevel3X 5 8" xfId="12610"/>
    <cellStyle name="SAPBEXHLevel3X 6" xfId="12611"/>
    <cellStyle name="SAPBEXHLevel3X 6 2" xfId="12612"/>
    <cellStyle name="SAPBEXHLevel3X 6 2 2" xfId="12613"/>
    <cellStyle name="SAPBEXHLevel3X 6 2 3" xfId="12614"/>
    <cellStyle name="SAPBEXHLevel3X 6 3" xfId="12615"/>
    <cellStyle name="SAPBEXHLevel3X 6 3 2" xfId="12616"/>
    <cellStyle name="SAPBEXHLevel3X 6 3 3" xfId="12617"/>
    <cellStyle name="SAPBEXHLevel3X 6 4" xfId="12618"/>
    <cellStyle name="SAPBEXHLevel3X 6 4 2" xfId="12619"/>
    <cellStyle name="SAPBEXHLevel3X 6 4 3" xfId="12620"/>
    <cellStyle name="SAPBEXHLevel3X 6 5" xfId="12621"/>
    <cellStyle name="SAPBEXHLevel3X 6 6" xfId="12622"/>
    <cellStyle name="SAPBEXHLevel3X 6 7" xfId="12623"/>
    <cellStyle name="SAPBEXHLevel3X 7" xfId="12624"/>
    <cellStyle name="SAPBEXHLevel3X 7 2" xfId="12625"/>
    <cellStyle name="SAPBEXHLevel3X 7 2 2" xfId="12626"/>
    <cellStyle name="SAPBEXHLevel3X 7 2 3" xfId="12627"/>
    <cellStyle name="SAPBEXHLevel3X 7 3" xfId="12628"/>
    <cellStyle name="SAPBEXHLevel3X 7 3 2" xfId="12629"/>
    <cellStyle name="SAPBEXHLevel3X 7 3 3" xfId="12630"/>
    <cellStyle name="SAPBEXHLevel3X 7 4" xfId="12631"/>
    <cellStyle name="SAPBEXHLevel3X 7 4 2" xfId="12632"/>
    <cellStyle name="SAPBEXHLevel3X 7 4 3" xfId="12633"/>
    <cellStyle name="SAPBEXHLevel3X 7 5" xfId="12634"/>
    <cellStyle name="SAPBEXHLevel3X 7 6" xfId="12635"/>
    <cellStyle name="SAPBEXHLevel3X 7 7" xfId="12636"/>
    <cellStyle name="SAPBEXHLevel3X 8" xfId="12637"/>
    <cellStyle name="SAPBEXHLevel3X 8 2" xfId="12638"/>
    <cellStyle name="SAPBEXHLevel3X 8 2 2" xfId="12639"/>
    <cellStyle name="SAPBEXHLevel3X 8 2 3" xfId="12640"/>
    <cellStyle name="SAPBEXHLevel3X 8 3" xfId="12641"/>
    <cellStyle name="SAPBEXHLevel3X 8 3 2" xfId="12642"/>
    <cellStyle name="SAPBEXHLevel3X 8 3 3" xfId="12643"/>
    <cellStyle name="SAPBEXHLevel3X 8 4" xfId="12644"/>
    <cellStyle name="SAPBEXHLevel3X 8 4 2" xfId="12645"/>
    <cellStyle name="SAPBEXHLevel3X 8 4 3" xfId="12646"/>
    <cellStyle name="SAPBEXHLevel3X 8 5" xfId="12647"/>
    <cellStyle name="SAPBEXHLevel3X 8 6" xfId="12648"/>
    <cellStyle name="SAPBEXHLevel3X 8 7" xfId="12649"/>
    <cellStyle name="SAPBEXHLevel3X 9" xfId="12650"/>
    <cellStyle name="SAPBEXHLevel3X 9 2" xfId="12651"/>
    <cellStyle name="SAPBEXHLevel3X 9 2 2" xfId="12652"/>
    <cellStyle name="SAPBEXHLevel3X 9 2 3" xfId="12653"/>
    <cellStyle name="SAPBEXHLevel3X 9 3" xfId="12654"/>
    <cellStyle name="SAPBEXHLevel3X 9 3 2" xfId="12655"/>
    <cellStyle name="SAPBEXHLevel3X 9 3 3" xfId="12656"/>
    <cellStyle name="SAPBEXHLevel3X 9 4" xfId="12657"/>
    <cellStyle name="SAPBEXHLevel3X 9 4 2" xfId="12658"/>
    <cellStyle name="SAPBEXHLevel3X 9 4 3" xfId="12659"/>
    <cellStyle name="SAPBEXHLevel3X 9 5" xfId="12660"/>
    <cellStyle name="SAPBEXHLevel3X 9 6" xfId="12661"/>
    <cellStyle name="SAPBEXHLevel3X 9 7" xfId="12662"/>
    <cellStyle name="SAPBEXHLevel3X_Компании" xfId="12663"/>
    <cellStyle name="SAPBEXinputData" xfId="12664"/>
    <cellStyle name="SAPBEXinputData 10" xfId="12665"/>
    <cellStyle name="SAPBEXinputData 10 2" xfId="12666"/>
    <cellStyle name="SAPBEXinputData 10 2 2" xfId="12667"/>
    <cellStyle name="SAPBEXinputData 10 3" xfId="12668"/>
    <cellStyle name="SAPBEXinputData 10 3 2" xfId="12669"/>
    <cellStyle name="SAPBEXinputData 10 3 3" xfId="12670"/>
    <cellStyle name="SAPBEXinputData 10 4" xfId="12671"/>
    <cellStyle name="SAPBEXinputData 10 4 2" xfId="12672"/>
    <cellStyle name="SAPBEXinputData 10 5" xfId="12673"/>
    <cellStyle name="SAPBEXinputData 10 6" xfId="12674"/>
    <cellStyle name="SAPBEXinputData 10 7" xfId="12675"/>
    <cellStyle name="SAPBEXinputData 11" xfId="12676"/>
    <cellStyle name="SAPBEXinputData 11 2" xfId="12677"/>
    <cellStyle name="SAPBEXinputData 11 2 2" xfId="12678"/>
    <cellStyle name="SAPBEXinputData 11 3" xfId="12679"/>
    <cellStyle name="SAPBEXinputData 11 3 2" xfId="12680"/>
    <cellStyle name="SAPBEXinputData 11 3 3" xfId="12681"/>
    <cellStyle name="SAPBEXinputData 11 4" xfId="12682"/>
    <cellStyle name="SAPBEXinputData 11 4 2" xfId="12683"/>
    <cellStyle name="SAPBEXinputData 11 5" xfId="12684"/>
    <cellStyle name="SAPBEXinputData 11 6" xfId="12685"/>
    <cellStyle name="SAPBEXinputData 11 7" xfId="12686"/>
    <cellStyle name="SAPBEXinputData 12" xfId="12687"/>
    <cellStyle name="SAPBEXinputData 12 2" xfId="12688"/>
    <cellStyle name="SAPBEXinputData 12 2 2" xfId="12689"/>
    <cellStyle name="SAPBEXinputData 12 2 3" xfId="12690"/>
    <cellStyle name="SAPBEXinputData 12 2 4" xfId="12691"/>
    <cellStyle name="SAPBEXinputData 12 3" xfId="12692"/>
    <cellStyle name="SAPBEXinputData 12 3 2" xfId="12693"/>
    <cellStyle name="SAPBEXinputData 12 4" xfId="12694"/>
    <cellStyle name="SAPBEXinputData 12 5" xfId="12695"/>
    <cellStyle name="SAPBEXinputData 12 6" xfId="12696"/>
    <cellStyle name="SAPBEXinputData 13" xfId="12697"/>
    <cellStyle name="SAPBEXinputData 13 2" xfId="12698"/>
    <cellStyle name="SAPBEXinputData 13 3" xfId="12699"/>
    <cellStyle name="SAPBEXinputData 13 4" xfId="12700"/>
    <cellStyle name="SAPBEXinputData 14" xfId="12701"/>
    <cellStyle name="SAPBEXinputData 14 2" xfId="12702"/>
    <cellStyle name="SAPBEXinputData 15" xfId="12703"/>
    <cellStyle name="SAPBEXinputData 16" xfId="12704"/>
    <cellStyle name="SAPBEXinputData 17" xfId="12705"/>
    <cellStyle name="SAPBEXinputData 2" xfId="12706"/>
    <cellStyle name="SAPBEXinputData 2 2" xfId="12707"/>
    <cellStyle name="SAPBEXinputData 2 2 2" xfId="12708"/>
    <cellStyle name="SAPBEXinputData 2 2 3" xfId="12709"/>
    <cellStyle name="SAPBEXinputData 2 3" xfId="12710"/>
    <cellStyle name="SAPBEXinputData 2 3 2" xfId="12711"/>
    <cellStyle name="SAPBEXinputData 2 3 3" xfId="12712"/>
    <cellStyle name="SAPBEXinputData 2 3 4" xfId="12713"/>
    <cellStyle name="SAPBEXinputData 2 4" xfId="12714"/>
    <cellStyle name="SAPBEXinputData 2 4 2" xfId="12715"/>
    <cellStyle name="SAPBEXinputData 2 4 3" xfId="12716"/>
    <cellStyle name="SAPBEXinputData 2 5" xfId="12717"/>
    <cellStyle name="SAPBEXinputData 2 6" xfId="12718"/>
    <cellStyle name="SAPBEXinputData 2 7" xfId="12719"/>
    <cellStyle name="SAPBEXinputData 3" xfId="12720"/>
    <cellStyle name="SAPBEXinputData 3 2" xfId="12721"/>
    <cellStyle name="SAPBEXinputData 3 2 2" xfId="12722"/>
    <cellStyle name="SAPBEXinputData 3 3" xfId="12723"/>
    <cellStyle name="SAPBEXinputData 3 3 2" xfId="12724"/>
    <cellStyle name="SAPBEXinputData 3 3 3" xfId="12725"/>
    <cellStyle name="SAPBEXinputData 3 4" xfId="12726"/>
    <cellStyle name="SAPBEXinputData 3 4 2" xfId="12727"/>
    <cellStyle name="SAPBEXinputData 3 5" xfId="12728"/>
    <cellStyle name="SAPBEXinputData 3 6" xfId="12729"/>
    <cellStyle name="SAPBEXinputData 3 7" xfId="12730"/>
    <cellStyle name="SAPBEXinputData 4" xfId="12731"/>
    <cellStyle name="SAPBEXinputData 4 2" xfId="12732"/>
    <cellStyle name="SAPBEXinputData 4 2 2" xfId="12733"/>
    <cellStyle name="SAPBEXinputData 4 3" xfId="12734"/>
    <cellStyle name="SAPBEXinputData 4 3 2" xfId="12735"/>
    <cellStyle name="SAPBEXinputData 4 3 3" xfId="12736"/>
    <cellStyle name="SAPBEXinputData 4 4" xfId="12737"/>
    <cellStyle name="SAPBEXinputData 4 4 2" xfId="12738"/>
    <cellStyle name="SAPBEXinputData 4 5" xfId="12739"/>
    <cellStyle name="SAPBEXinputData 4 6" xfId="12740"/>
    <cellStyle name="SAPBEXinputData 4 7" xfId="12741"/>
    <cellStyle name="SAPBEXinputData 5" xfId="12742"/>
    <cellStyle name="SAPBEXinputData 5 2" xfId="12743"/>
    <cellStyle name="SAPBEXinputData 5 2 2" xfId="12744"/>
    <cellStyle name="SAPBEXinputData 5 3" xfId="12745"/>
    <cellStyle name="SAPBEXinputData 5 3 2" xfId="12746"/>
    <cellStyle name="SAPBEXinputData 5 3 3" xfId="12747"/>
    <cellStyle name="SAPBEXinputData 5 4" xfId="12748"/>
    <cellStyle name="SAPBEXinputData 5 4 2" xfId="12749"/>
    <cellStyle name="SAPBEXinputData 5 5" xfId="12750"/>
    <cellStyle name="SAPBEXinputData 5 6" xfId="12751"/>
    <cellStyle name="SAPBEXinputData 5 7" xfId="12752"/>
    <cellStyle name="SAPBEXinputData 6" xfId="12753"/>
    <cellStyle name="SAPBEXinputData 6 2" xfId="12754"/>
    <cellStyle name="SAPBEXinputData 6 2 2" xfId="12755"/>
    <cellStyle name="SAPBEXinputData 6 3" xfId="12756"/>
    <cellStyle name="SAPBEXinputData 6 3 2" xfId="12757"/>
    <cellStyle name="SAPBEXinputData 6 3 3" xfId="12758"/>
    <cellStyle name="SAPBEXinputData 6 4" xfId="12759"/>
    <cellStyle name="SAPBEXinputData 6 4 2" xfId="12760"/>
    <cellStyle name="SAPBEXinputData 6 5" xfId="12761"/>
    <cellStyle name="SAPBEXinputData 6 6" xfId="12762"/>
    <cellStyle name="SAPBEXinputData 6 7" xfId="12763"/>
    <cellStyle name="SAPBEXinputData 7" xfId="12764"/>
    <cellStyle name="SAPBEXinputData 7 2" xfId="12765"/>
    <cellStyle name="SAPBEXinputData 7 2 2" xfId="12766"/>
    <cellStyle name="SAPBEXinputData 7 3" xfId="12767"/>
    <cellStyle name="SAPBEXinputData 7 3 2" xfId="12768"/>
    <cellStyle name="SAPBEXinputData 7 3 3" xfId="12769"/>
    <cellStyle name="SAPBEXinputData 7 4" xfId="12770"/>
    <cellStyle name="SAPBEXinputData 7 4 2" xfId="12771"/>
    <cellStyle name="SAPBEXinputData 7 5" xfId="12772"/>
    <cellStyle name="SAPBEXinputData 7 6" xfId="12773"/>
    <cellStyle name="SAPBEXinputData 7 7" xfId="12774"/>
    <cellStyle name="SAPBEXinputData 8" xfId="12775"/>
    <cellStyle name="SAPBEXinputData 8 2" xfId="12776"/>
    <cellStyle name="SAPBEXinputData 8 2 2" xfId="12777"/>
    <cellStyle name="SAPBEXinputData 8 3" xfId="12778"/>
    <cellStyle name="SAPBEXinputData 8 3 2" xfId="12779"/>
    <cellStyle name="SAPBEXinputData 8 3 3" xfId="12780"/>
    <cellStyle name="SAPBEXinputData 8 4" xfId="12781"/>
    <cellStyle name="SAPBEXinputData 8 4 2" xfId="12782"/>
    <cellStyle name="SAPBEXinputData 8 5" xfId="12783"/>
    <cellStyle name="SAPBEXinputData 8 6" xfId="12784"/>
    <cellStyle name="SAPBEXinputData 8 7" xfId="12785"/>
    <cellStyle name="SAPBEXinputData 9" xfId="12786"/>
    <cellStyle name="SAPBEXinputData 9 2" xfId="12787"/>
    <cellStyle name="SAPBEXinputData 9 2 2" xfId="12788"/>
    <cellStyle name="SAPBEXinputData 9 3" xfId="12789"/>
    <cellStyle name="SAPBEXinputData 9 3 2" xfId="12790"/>
    <cellStyle name="SAPBEXinputData 9 3 3" xfId="12791"/>
    <cellStyle name="SAPBEXinputData 9 4" xfId="12792"/>
    <cellStyle name="SAPBEXinputData 9 4 2" xfId="12793"/>
    <cellStyle name="SAPBEXinputData 9 5" xfId="12794"/>
    <cellStyle name="SAPBEXinputData 9 6" xfId="12795"/>
    <cellStyle name="SAPBEXinputData 9 7" xfId="12796"/>
    <cellStyle name="SAPBEXinputData_Компании" xfId="12797"/>
    <cellStyle name="SAPBEXItemHeader" xfId="12798"/>
    <cellStyle name="SAPBEXresData" xfId="12799"/>
    <cellStyle name="SAPBEXresData 10" xfId="12800"/>
    <cellStyle name="SAPBEXresData 10 2" xfId="12801"/>
    <cellStyle name="SAPBEXresData 10 2 2" xfId="12802"/>
    <cellStyle name="SAPBEXresData 10 2 3" xfId="12803"/>
    <cellStyle name="SAPBEXresData 10 3" xfId="12804"/>
    <cellStyle name="SAPBEXresData 10 3 2" xfId="12805"/>
    <cellStyle name="SAPBEXresData 10 3 3" xfId="12806"/>
    <cellStyle name="SAPBEXresData 10 4" xfId="12807"/>
    <cellStyle name="SAPBEXresData 10 4 2" xfId="12808"/>
    <cellStyle name="SAPBEXresData 10 4 3" xfId="12809"/>
    <cellStyle name="SAPBEXresData 10 5" xfId="12810"/>
    <cellStyle name="SAPBEXresData 10 6" xfId="12811"/>
    <cellStyle name="SAPBEXresData 10 7" xfId="12812"/>
    <cellStyle name="SAPBEXresData 11" xfId="12813"/>
    <cellStyle name="SAPBEXresData 11 2" xfId="12814"/>
    <cellStyle name="SAPBEXresData 11 2 2" xfId="12815"/>
    <cellStyle name="SAPBEXresData 11 2 3" xfId="12816"/>
    <cellStyle name="SAPBEXresData 11 3" xfId="12817"/>
    <cellStyle name="SAPBEXresData 11 3 2" xfId="12818"/>
    <cellStyle name="SAPBEXresData 11 3 3" xfId="12819"/>
    <cellStyle name="SAPBEXresData 11 4" xfId="12820"/>
    <cellStyle name="SAPBEXresData 11 4 2" xfId="12821"/>
    <cellStyle name="SAPBEXresData 11 4 3" xfId="12822"/>
    <cellStyle name="SAPBEXresData 11 5" xfId="12823"/>
    <cellStyle name="SAPBEXresData 11 6" xfId="12824"/>
    <cellStyle name="SAPBEXresData 11 7" xfId="12825"/>
    <cellStyle name="SAPBEXresData 12" xfId="12826"/>
    <cellStyle name="SAPBEXresData 12 2" xfId="12827"/>
    <cellStyle name="SAPBEXresData 12 2 2" xfId="12828"/>
    <cellStyle name="SAPBEXresData 12 2 3" xfId="12829"/>
    <cellStyle name="SAPBEXresData 12 3" xfId="12830"/>
    <cellStyle name="SAPBEXresData 12 3 2" xfId="12831"/>
    <cellStyle name="SAPBEXresData 12 3 3" xfId="12832"/>
    <cellStyle name="SAPBEXresData 12 4" xfId="12833"/>
    <cellStyle name="SAPBEXresData 12 4 2" xfId="12834"/>
    <cellStyle name="SAPBEXresData 12 4 3" xfId="12835"/>
    <cellStyle name="SAPBEXresData 12 5" xfId="12836"/>
    <cellStyle name="SAPBEXresData 12 6" xfId="12837"/>
    <cellStyle name="SAPBEXresData 12 7" xfId="12838"/>
    <cellStyle name="SAPBEXresData 13" xfId="12839"/>
    <cellStyle name="SAPBEXresData 13 2" xfId="12840"/>
    <cellStyle name="SAPBEXresData 13 2 2" xfId="12841"/>
    <cellStyle name="SAPBEXresData 13 2 3" xfId="12842"/>
    <cellStyle name="SAPBEXresData 13 3" xfId="12843"/>
    <cellStyle name="SAPBEXresData 13 3 2" xfId="12844"/>
    <cellStyle name="SAPBEXresData 13 3 3" xfId="12845"/>
    <cellStyle name="SAPBEXresData 13 4" xfId="12846"/>
    <cellStyle name="SAPBEXresData 13 4 2" xfId="12847"/>
    <cellStyle name="SAPBEXresData 13 4 3" xfId="12848"/>
    <cellStyle name="SAPBEXresData 13 5" xfId="12849"/>
    <cellStyle name="SAPBEXresData 13 6" xfId="12850"/>
    <cellStyle name="SAPBEXresData 13 7" xfId="12851"/>
    <cellStyle name="SAPBEXresData 14" xfId="12852"/>
    <cellStyle name="SAPBEXresData 14 2" xfId="12853"/>
    <cellStyle name="SAPBEXresData 14 2 2" xfId="12854"/>
    <cellStyle name="SAPBEXresData 14 2 3" xfId="12855"/>
    <cellStyle name="SAPBEXresData 14 3" xfId="12856"/>
    <cellStyle name="SAPBEXresData 14 3 2" xfId="12857"/>
    <cellStyle name="SAPBEXresData 14 3 3" xfId="12858"/>
    <cellStyle name="SAPBEXresData 14 4" xfId="12859"/>
    <cellStyle name="SAPBEXresData 14 4 2" xfId="12860"/>
    <cellStyle name="SAPBEXresData 14 4 3" xfId="12861"/>
    <cellStyle name="SAPBEXresData 14 5" xfId="12862"/>
    <cellStyle name="SAPBEXresData 14 6" xfId="12863"/>
    <cellStyle name="SAPBEXresData 14 7" xfId="12864"/>
    <cellStyle name="SAPBEXresData 15" xfId="12865"/>
    <cellStyle name="SAPBEXresData 15 2" xfId="12866"/>
    <cellStyle name="SAPBEXresData 15 2 2" xfId="12867"/>
    <cellStyle name="SAPBEXresData 15 2 3" xfId="12868"/>
    <cellStyle name="SAPBEXresData 15 2 4" xfId="12869"/>
    <cellStyle name="SAPBEXresData 15 3" xfId="12870"/>
    <cellStyle name="SAPBEXresData 15 3 2" xfId="12871"/>
    <cellStyle name="SAPBEXresData 15 3 3" xfId="12872"/>
    <cellStyle name="SAPBEXresData 15 4" xfId="12873"/>
    <cellStyle name="SAPBEXresData 15 5" xfId="12874"/>
    <cellStyle name="SAPBEXresData 15 6" xfId="12875"/>
    <cellStyle name="SAPBEXresData 16" xfId="12876"/>
    <cellStyle name="SAPBEXresData 16 2" xfId="12877"/>
    <cellStyle name="SAPBEXresData 16 3" xfId="12878"/>
    <cellStyle name="SAPBEXresData 16 4" xfId="12879"/>
    <cellStyle name="SAPBEXresData 17" xfId="12880"/>
    <cellStyle name="SAPBEXresData 17 2" xfId="12881"/>
    <cellStyle name="SAPBEXresData 17 3" xfId="12882"/>
    <cellStyle name="SAPBEXresData 18" xfId="12883"/>
    <cellStyle name="SAPBEXresData 19" xfId="12884"/>
    <cellStyle name="SAPBEXresData 2" xfId="12885"/>
    <cellStyle name="SAPBEXresData 2 2" xfId="12886"/>
    <cellStyle name="SAPBEXresData 2 2 2" xfId="12887"/>
    <cellStyle name="SAPBEXresData 2 2 3" xfId="12888"/>
    <cellStyle name="SAPBEXresData 2 2 4" xfId="12889"/>
    <cellStyle name="SAPBEXresData 2 3" xfId="12890"/>
    <cellStyle name="SAPBEXresData 2 3 2" xfId="12891"/>
    <cellStyle name="SAPBEXresData 2 3 3" xfId="12892"/>
    <cellStyle name="SAPBEXresData 2 4" xfId="12893"/>
    <cellStyle name="SAPBEXresData 2 4 2" xfId="12894"/>
    <cellStyle name="SAPBEXresData 2 4 3" xfId="12895"/>
    <cellStyle name="SAPBEXresData 2 5" xfId="12896"/>
    <cellStyle name="SAPBEXresData 2 6" xfId="12897"/>
    <cellStyle name="SAPBEXresData 2 7" xfId="12898"/>
    <cellStyle name="SAPBEXresData 2 8" xfId="12899"/>
    <cellStyle name="SAPBEXresData 20" xfId="12900"/>
    <cellStyle name="SAPBEXresData 21" xfId="12901"/>
    <cellStyle name="SAPBEXresData 3" xfId="12902"/>
    <cellStyle name="SAPBEXresData 3 2" xfId="12903"/>
    <cellStyle name="SAPBEXresData 3 2 2" xfId="12904"/>
    <cellStyle name="SAPBEXresData 3 2 3" xfId="12905"/>
    <cellStyle name="SAPBEXresData 3 3" xfId="12906"/>
    <cellStyle name="SAPBEXresData 3 3 2" xfId="12907"/>
    <cellStyle name="SAPBEXresData 3 3 3" xfId="12908"/>
    <cellStyle name="SAPBEXresData 3 4" xfId="12909"/>
    <cellStyle name="SAPBEXresData 3 4 2" xfId="12910"/>
    <cellStyle name="SAPBEXresData 3 4 3" xfId="12911"/>
    <cellStyle name="SAPBEXresData 3 5" xfId="12912"/>
    <cellStyle name="SAPBEXresData 3 6" xfId="12913"/>
    <cellStyle name="SAPBEXresData 3 7" xfId="12914"/>
    <cellStyle name="SAPBEXresData 3 8" xfId="12915"/>
    <cellStyle name="SAPBEXresData 4" xfId="12916"/>
    <cellStyle name="SAPBEXresData 4 2" xfId="12917"/>
    <cellStyle name="SAPBEXresData 4 2 2" xfId="12918"/>
    <cellStyle name="SAPBEXresData 4 2 3" xfId="12919"/>
    <cellStyle name="SAPBEXresData 4 3" xfId="12920"/>
    <cellStyle name="SAPBEXresData 4 3 2" xfId="12921"/>
    <cellStyle name="SAPBEXresData 4 3 3" xfId="12922"/>
    <cellStyle name="SAPBEXresData 4 4" xfId="12923"/>
    <cellStyle name="SAPBEXresData 4 4 2" xfId="12924"/>
    <cellStyle name="SAPBEXresData 4 4 3" xfId="12925"/>
    <cellStyle name="SAPBEXresData 4 5" xfId="12926"/>
    <cellStyle name="SAPBEXresData 4 6" xfId="12927"/>
    <cellStyle name="SAPBEXresData 4 7" xfId="12928"/>
    <cellStyle name="SAPBEXresData 5" xfId="12929"/>
    <cellStyle name="SAPBEXresData 5 2" xfId="12930"/>
    <cellStyle name="SAPBEXresData 5 2 2" xfId="12931"/>
    <cellStyle name="SAPBEXresData 5 2 3" xfId="12932"/>
    <cellStyle name="SAPBEXresData 5 3" xfId="12933"/>
    <cellStyle name="SAPBEXresData 5 3 2" xfId="12934"/>
    <cellStyle name="SAPBEXresData 5 3 3" xfId="12935"/>
    <cellStyle name="SAPBEXresData 5 4" xfId="12936"/>
    <cellStyle name="SAPBEXresData 5 4 2" xfId="12937"/>
    <cellStyle name="SAPBEXresData 5 4 3" xfId="12938"/>
    <cellStyle name="SAPBEXresData 5 5" xfId="12939"/>
    <cellStyle name="SAPBEXresData 5 6" xfId="12940"/>
    <cellStyle name="SAPBEXresData 5 7" xfId="12941"/>
    <cellStyle name="SAPBEXresData 6" xfId="12942"/>
    <cellStyle name="SAPBEXresData 6 2" xfId="12943"/>
    <cellStyle name="SAPBEXresData 6 2 2" xfId="12944"/>
    <cellStyle name="SAPBEXresData 6 2 3" xfId="12945"/>
    <cellStyle name="SAPBEXresData 6 3" xfId="12946"/>
    <cellStyle name="SAPBEXresData 6 3 2" xfId="12947"/>
    <cellStyle name="SAPBEXresData 6 3 3" xfId="12948"/>
    <cellStyle name="SAPBEXresData 6 4" xfId="12949"/>
    <cellStyle name="SAPBEXresData 6 4 2" xfId="12950"/>
    <cellStyle name="SAPBEXresData 6 4 3" xfId="12951"/>
    <cellStyle name="SAPBEXresData 6 5" xfId="12952"/>
    <cellStyle name="SAPBEXresData 6 6" xfId="12953"/>
    <cellStyle name="SAPBEXresData 6 7" xfId="12954"/>
    <cellStyle name="SAPBEXresData 7" xfId="12955"/>
    <cellStyle name="SAPBEXresData 7 2" xfId="12956"/>
    <cellStyle name="SAPBEXresData 7 2 2" xfId="12957"/>
    <cellStyle name="SAPBEXresData 7 2 3" xfId="12958"/>
    <cellStyle name="SAPBEXresData 7 3" xfId="12959"/>
    <cellStyle name="SAPBEXresData 7 3 2" xfId="12960"/>
    <cellStyle name="SAPBEXresData 7 3 3" xfId="12961"/>
    <cellStyle name="SAPBEXresData 7 4" xfId="12962"/>
    <cellStyle name="SAPBEXresData 7 4 2" xfId="12963"/>
    <cellStyle name="SAPBEXresData 7 4 3" xfId="12964"/>
    <cellStyle name="SAPBEXresData 7 5" xfId="12965"/>
    <cellStyle name="SAPBEXresData 7 6" xfId="12966"/>
    <cellStyle name="SAPBEXresData 7 7" xfId="12967"/>
    <cellStyle name="SAPBEXresData 8" xfId="12968"/>
    <cellStyle name="SAPBEXresData 8 2" xfId="12969"/>
    <cellStyle name="SAPBEXresData 8 2 2" xfId="12970"/>
    <cellStyle name="SAPBEXresData 8 2 3" xfId="12971"/>
    <cellStyle name="SAPBEXresData 8 3" xfId="12972"/>
    <cellStyle name="SAPBEXresData 8 3 2" xfId="12973"/>
    <cellStyle name="SAPBEXresData 8 3 3" xfId="12974"/>
    <cellStyle name="SAPBEXresData 8 4" xfId="12975"/>
    <cellStyle name="SAPBEXresData 8 4 2" xfId="12976"/>
    <cellStyle name="SAPBEXresData 8 4 3" xfId="12977"/>
    <cellStyle name="SAPBEXresData 8 5" xfId="12978"/>
    <cellStyle name="SAPBEXresData 8 6" xfId="12979"/>
    <cellStyle name="SAPBEXresData 8 7" xfId="12980"/>
    <cellStyle name="SAPBEXresData 9" xfId="12981"/>
    <cellStyle name="SAPBEXresData 9 2" xfId="12982"/>
    <cellStyle name="SAPBEXresData 9 2 2" xfId="12983"/>
    <cellStyle name="SAPBEXresData 9 2 3" xfId="12984"/>
    <cellStyle name="SAPBEXresData 9 3" xfId="12985"/>
    <cellStyle name="SAPBEXresData 9 3 2" xfId="12986"/>
    <cellStyle name="SAPBEXresData 9 3 3" xfId="12987"/>
    <cellStyle name="SAPBEXresData 9 4" xfId="12988"/>
    <cellStyle name="SAPBEXresData 9 4 2" xfId="12989"/>
    <cellStyle name="SAPBEXresData 9 4 3" xfId="12990"/>
    <cellStyle name="SAPBEXresData 9 5" xfId="12991"/>
    <cellStyle name="SAPBEXresData 9 6" xfId="12992"/>
    <cellStyle name="SAPBEXresData 9 7" xfId="12993"/>
    <cellStyle name="SAPBEXresData_Компании" xfId="12994"/>
    <cellStyle name="SAPBEXresDataEmph" xfId="12995"/>
    <cellStyle name="SAPBEXresDataEmph 10" xfId="12996"/>
    <cellStyle name="SAPBEXresDataEmph 10 2" xfId="12997"/>
    <cellStyle name="SAPBEXresDataEmph 10 2 2" xfId="12998"/>
    <cellStyle name="SAPBEXresDataEmph 10 2 3" xfId="12999"/>
    <cellStyle name="SAPBEXresDataEmph 10 3" xfId="13000"/>
    <cellStyle name="SAPBEXresDataEmph 10 3 2" xfId="13001"/>
    <cellStyle name="SAPBEXresDataEmph 10 3 3" xfId="13002"/>
    <cellStyle name="SAPBEXresDataEmph 10 4" xfId="13003"/>
    <cellStyle name="SAPBEXresDataEmph 10 4 2" xfId="13004"/>
    <cellStyle name="SAPBEXresDataEmph 10 4 3" xfId="13005"/>
    <cellStyle name="SAPBEXresDataEmph 10 5" xfId="13006"/>
    <cellStyle name="SAPBEXresDataEmph 10 6" xfId="13007"/>
    <cellStyle name="SAPBEXresDataEmph 10 7" xfId="13008"/>
    <cellStyle name="SAPBEXresDataEmph 11" xfId="13009"/>
    <cellStyle name="SAPBEXresDataEmph 11 2" xfId="13010"/>
    <cellStyle name="SAPBEXresDataEmph 11 2 2" xfId="13011"/>
    <cellStyle name="SAPBEXresDataEmph 11 2 3" xfId="13012"/>
    <cellStyle name="SAPBEXresDataEmph 11 3" xfId="13013"/>
    <cellStyle name="SAPBEXresDataEmph 11 3 2" xfId="13014"/>
    <cellStyle name="SAPBEXresDataEmph 11 3 3" xfId="13015"/>
    <cellStyle name="SAPBEXresDataEmph 11 4" xfId="13016"/>
    <cellStyle name="SAPBEXresDataEmph 11 4 2" xfId="13017"/>
    <cellStyle name="SAPBEXresDataEmph 11 4 3" xfId="13018"/>
    <cellStyle name="SAPBEXresDataEmph 11 5" xfId="13019"/>
    <cellStyle name="SAPBEXresDataEmph 11 6" xfId="13020"/>
    <cellStyle name="SAPBEXresDataEmph 11 7" xfId="13021"/>
    <cellStyle name="SAPBEXresDataEmph 12" xfId="13022"/>
    <cellStyle name="SAPBEXresDataEmph 12 2" xfId="13023"/>
    <cellStyle name="SAPBEXresDataEmph 12 2 2" xfId="13024"/>
    <cellStyle name="SAPBEXresDataEmph 12 2 3" xfId="13025"/>
    <cellStyle name="SAPBEXresDataEmph 12 3" xfId="13026"/>
    <cellStyle name="SAPBEXresDataEmph 12 3 2" xfId="13027"/>
    <cellStyle name="SAPBEXresDataEmph 12 3 3" xfId="13028"/>
    <cellStyle name="SAPBEXresDataEmph 12 4" xfId="13029"/>
    <cellStyle name="SAPBEXresDataEmph 12 4 2" xfId="13030"/>
    <cellStyle name="SAPBEXresDataEmph 12 4 3" xfId="13031"/>
    <cellStyle name="SAPBEXresDataEmph 12 5" xfId="13032"/>
    <cellStyle name="SAPBEXresDataEmph 12 6" xfId="13033"/>
    <cellStyle name="SAPBEXresDataEmph 12 7" xfId="13034"/>
    <cellStyle name="SAPBEXresDataEmph 13" xfId="13035"/>
    <cellStyle name="SAPBEXresDataEmph 13 2" xfId="13036"/>
    <cellStyle name="SAPBEXresDataEmph 13 2 2" xfId="13037"/>
    <cellStyle name="SAPBEXresDataEmph 13 2 3" xfId="13038"/>
    <cellStyle name="SAPBEXresDataEmph 13 3" xfId="13039"/>
    <cellStyle name="SAPBEXresDataEmph 13 3 2" xfId="13040"/>
    <cellStyle name="SAPBEXresDataEmph 13 3 3" xfId="13041"/>
    <cellStyle name="SAPBEXresDataEmph 13 4" xfId="13042"/>
    <cellStyle name="SAPBEXresDataEmph 13 4 2" xfId="13043"/>
    <cellStyle name="SAPBEXresDataEmph 13 4 3" xfId="13044"/>
    <cellStyle name="SAPBEXresDataEmph 13 5" xfId="13045"/>
    <cellStyle name="SAPBEXresDataEmph 13 6" xfId="13046"/>
    <cellStyle name="SAPBEXresDataEmph 13 7" xfId="13047"/>
    <cellStyle name="SAPBEXresDataEmph 14" xfId="13048"/>
    <cellStyle name="SAPBEXresDataEmph 14 2" xfId="13049"/>
    <cellStyle name="SAPBEXresDataEmph 14 2 2" xfId="13050"/>
    <cellStyle name="SAPBEXresDataEmph 14 2 3" xfId="13051"/>
    <cellStyle name="SAPBEXresDataEmph 14 3" xfId="13052"/>
    <cellStyle name="SAPBEXresDataEmph 14 3 2" xfId="13053"/>
    <cellStyle name="SAPBEXresDataEmph 14 3 3" xfId="13054"/>
    <cellStyle name="SAPBEXresDataEmph 14 4" xfId="13055"/>
    <cellStyle name="SAPBEXresDataEmph 14 4 2" xfId="13056"/>
    <cellStyle name="SAPBEXresDataEmph 14 4 3" xfId="13057"/>
    <cellStyle name="SAPBEXresDataEmph 14 5" xfId="13058"/>
    <cellStyle name="SAPBEXresDataEmph 14 6" xfId="13059"/>
    <cellStyle name="SAPBEXresDataEmph 14 7" xfId="13060"/>
    <cellStyle name="SAPBEXresDataEmph 15" xfId="13061"/>
    <cellStyle name="SAPBEXresDataEmph 15 2" xfId="13062"/>
    <cellStyle name="SAPBEXresDataEmph 15 2 2" xfId="13063"/>
    <cellStyle name="SAPBEXresDataEmph 15 2 3" xfId="13064"/>
    <cellStyle name="SAPBEXresDataEmph 15 2 4" xfId="13065"/>
    <cellStyle name="SAPBEXresDataEmph 15 3" xfId="13066"/>
    <cellStyle name="SAPBEXresDataEmph 15 3 2" xfId="13067"/>
    <cellStyle name="SAPBEXresDataEmph 15 3 3" xfId="13068"/>
    <cellStyle name="SAPBEXresDataEmph 15 4" xfId="13069"/>
    <cellStyle name="SAPBEXresDataEmph 15 5" xfId="13070"/>
    <cellStyle name="SAPBEXresDataEmph 15 6" xfId="13071"/>
    <cellStyle name="SAPBEXresDataEmph 16" xfId="13072"/>
    <cellStyle name="SAPBEXresDataEmph 16 2" xfId="13073"/>
    <cellStyle name="SAPBEXresDataEmph 16 3" xfId="13074"/>
    <cellStyle name="SAPBEXresDataEmph 16 4" xfId="13075"/>
    <cellStyle name="SAPBEXresDataEmph 17" xfId="13076"/>
    <cellStyle name="SAPBEXresDataEmph 17 2" xfId="13077"/>
    <cellStyle name="SAPBEXresDataEmph 17 3" xfId="13078"/>
    <cellStyle name="SAPBEXresDataEmph 18" xfId="13079"/>
    <cellStyle name="SAPBEXresDataEmph 19" xfId="13080"/>
    <cellStyle name="SAPBEXresDataEmph 2" xfId="13081"/>
    <cellStyle name="SAPBEXresDataEmph 2 2" xfId="13082"/>
    <cellStyle name="SAPBEXresDataEmph 2 2 2" xfId="13083"/>
    <cellStyle name="SAPBEXresDataEmph 2 2 3" xfId="13084"/>
    <cellStyle name="SAPBEXresDataEmph 2 2 4" xfId="13085"/>
    <cellStyle name="SAPBEXresDataEmph 2 3" xfId="13086"/>
    <cellStyle name="SAPBEXresDataEmph 2 3 2" xfId="13087"/>
    <cellStyle name="SAPBEXresDataEmph 2 3 3" xfId="13088"/>
    <cellStyle name="SAPBEXresDataEmph 2 4" xfId="13089"/>
    <cellStyle name="SAPBEXresDataEmph 2 4 2" xfId="13090"/>
    <cellStyle name="SAPBEXresDataEmph 2 4 3" xfId="13091"/>
    <cellStyle name="SAPBEXresDataEmph 2 5" xfId="13092"/>
    <cellStyle name="SAPBEXresDataEmph 2 6" xfId="13093"/>
    <cellStyle name="SAPBEXresDataEmph 2 7" xfId="13094"/>
    <cellStyle name="SAPBEXresDataEmph 2 8" xfId="13095"/>
    <cellStyle name="SAPBEXresDataEmph 20" xfId="13096"/>
    <cellStyle name="SAPBEXresDataEmph 21" xfId="13097"/>
    <cellStyle name="SAPBEXresDataEmph 3" xfId="13098"/>
    <cellStyle name="SAPBEXresDataEmph 3 2" xfId="13099"/>
    <cellStyle name="SAPBEXresDataEmph 3 2 2" xfId="13100"/>
    <cellStyle name="SAPBEXresDataEmph 3 2 3" xfId="13101"/>
    <cellStyle name="SAPBEXresDataEmph 3 3" xfId="13102"/>
    <cellStyle name="SAPBEXresDataEmph 3 3 2" xfId="13103"/>
    <cellStyle name="SAPBEXresDataEmph 3 3 3" xfId="13104"/>
    <cellStyle name="SAPBEXresDataEmph 3 4" xfId="13105"/>
    <cellStyle name="SAPBEXresDataEmph 3 4 2" xfId="13106"/>
    <cellStyle name="SAPBEXresDataEmph 3 4 3" xfId="13107"/>
    <cellStyle name="SAPBEXresDataEmph 3 5" xfId="13108"/>
    <cellStyle name="SAPBEXresDataEmph 3 6" xfId="13109"/>
    <cellStyle name="SAPBEXresDataEmph 3 7" xfId="13110"/>
    <cellStyle name="SAPBEXresDataEmph 3 8" xfId="13111"/>
    <cellStyle name="SAPBEXresDataEmph 4" xfId="13112"/>
    <cellStyle name="SAPBEXresDataEmph 4 2" xfId="13113"/>
    <cellStyle name="SAPBEXresDataEmph 4 2 2" xfId="13114"/>
    <cellStyle name="SAPBEXresDataEmph 4 2 3" xfId="13115"/>
    <cellStyle name="SAPBEXresDataEmph 4 3" xfId="13116"/>
    <cellStyle name="SAPBEXresDataEmph 4 3 2" xfId="13117"/>
    <cellStyle name="SAPBEXresDataEmph 4 3 3" xfId="13118"/>
    <cellStyle name="SAPBEXresDataEmph 4 4" xfId="13119"/>
    <cellStyle name="SAPBEXresDataEmph 4 4 2" xfId="13120"/>
    <cellStyle name="SAPBEXresDataEmph 4 4 3" xfId="13121"/>
    <cellStyle name="SAPBEXresDataEmph 4 5" xfId="13122"/>
    <cellStyle name="SAPBEXresDataEmph 4 6" xfId="13123"/>
    <cellStyle name="SAPBEXresDataEmph 4 7" xfId="13124"/>
    <cellStyle name="SAPBEXresDataEmph 5" xfId="13125"/>
    <cellStyle name="SAPBEXresDataEmph 5 2" xfId="13126"/>
    <cellStyle name="SAPBEXresDataEmph 5 2 2" xfId="13127"/>
    <cellStyle name="SAPBEXresDataEmph 5 2 3" xfId="13128"/>
    <cellStyle name="SAPBEXresDataEmph 5 3" xfId="13129"/>
    <cellStyle name="SAPBEXresDataEmph 5 3 2" xfId="13130"/>
    <cellStyle name="SAPBEXresDataEmph 5 3 3" xfId="13131"/>
    <cellStyle name="SAPBEXresDataEmph 5 4" xfId="13132"/>
    <cellStyle name="SAPBEXresDataEmph 5 4 2" xfId="13133"/>
    <cellStyle name="SAPBEXresDataEmph 5 4 3" xfId="13134"/>
    <cellStyle name="SAPBEXresDataEmph 5 5" xfId="13135"/>
    <cellStyle name="SAPBEXresDataEmph 5 6" xfId="13136"/>
    <cellStyle name="SAPBEXresDataEmph 5 7" xfId="13137"/>
    <cellStyle name="SAPBEXresDataEmph 6" xfId="13138"/>
    <cellStyle name="SAPBEXresDataEmph 6 2" xfId="13139"/>
    <cellStyle name="SAPBEXresDataEmph 6 2 2" xfId="13140"/>
    <cellStyle name="SAPBEXresDataEmph 6 2 3" xfId="13141"/>
    <cellStyle name="SAPBEXresDataEmph 6 3" xfId="13142"/>
    <cellStyle name="SAPBEXresDataEmph 6 3 2" xfId="13143"/>
    <cellStyle name="SAPBEXresDataEmph 6 3 3" xfId="13144"/>
    <cellStyle name="SAPBEXresDataEmph 6 4" xfId="13145"/>
    <cellStyle name="SAPBEXresDataEmph 6 4 2" xfId="13146"/>
    <cellStyle name="SAPBEXresDataEmph 6 4 3" xfId="13147"/>
    <cellStyle name="SAPBEXresDataEmph 6 5" xfId="13148"/>
    <cellStyle name="SAPBEXresDataEmph 6 6" xfId="13149"/>
    <cellStyle name="SAPBEXresDataEmph 6 7" xfId="13150"/>
    <cellStyle name="SAPBEXresDataEmph 7" xfId="13151"/>
    <cellStyle name="SAPBEXresDataEmph 7 2" xfId="13152"/>
    <cellStyle name="SAPBEXresDataEmph 7 2 2" xfId="13153"/>
    <cellStyle name="SAPBEXresDataEmph 7 2 3" xfId="13154"/>
    <cellStyle name="SAPBEXresDataEmph 7 3" xfId="13155"/>
    <cellStyle name="SAPBEXresDataEmph 7 3 2" xfId="13156"/>
    <cellStyle name="SAPBEXresDataEmph 7 3 3" xfId="13157"/>
    <cellStyle name="SAPBEXresDataEmph 7 4" xfId="13158"/>
    <cellStyle name="SAPBEXresDataEmph 7 4 2" xfId="13159"/>
    <cellStyle name="SAPBEXresDataEmph 7 4 3" xfId="13160"/>
    <cellStyle name="SAPBEXresDataEmph 7 5" xfId="13161"/>
    <cellStyle name="SAPBEXresDataEmph 7 6" xfId="13162"/>
    <cellStyle name="SAPBEXresDataEmph 7 7" xfId="13163"/>
    <cellStyle name="SAPBEXresDataEmph 8" xfId="13164"/>
    <cellStyle name="SAPBEXresDataEmph 8 2" xfId="13165"/>
    <cellStyle name="SAPBEXresDataEmph 8 2 2" xfId="13166"/>
    <cellStyle name="SAPBEXresDataEmph 8 2 3" xfId="13167"/>
    <cellStyle name="SAPBEXresDataEmph 8 3" xfId="13168"/>
    <cellStyle name="SAPBEXresDataEmph 8 3 2" xfId="13169"/>
    <cellStyle name="SAPBEXresDataEmph 8 3 3" xfId="13170"/>
    <cellStyle name="SAPBEXresDataEmph 8 4" xfId="13171"/>
    <cellStyle name="SAPBEXresDataEmph 8 4 2" xfId="13172"/>
    <cellStyle name="SAPBEXresDataEmph 8 4 3" xfId="13173"/>
    <cellStyle name="SAPBEXresDataEmph 8 5" xfId="13174"/>
    <cellStyle name="SAPBEXresDataEmph 8 6" xfId="13175"/>
    <cellStyle name="SAPBEXresDataEmph 8 7" xfId="13176"/>
    <cellStyle name="SAPBEXresDataEmph 9" xfId="13177"/>
    <cellStyle name="SAPBEXresDataEmph 9 2" xfId="13178"/>
    <cellStyle name="SAPBEXresDataEmph 9 2 2" xfId="13179"/>
    <cellStyle name="SAPBEXresDataEmph 9 2 3" xfId="13180"/>
    <cellStyle name="SAPBEXresDataEmph 9 3" xfId="13181"/>
    <cellStyle name="SAPBEXresDataEmph 9 3 2" xfId="13182"/>
    <cellStyle name="SAPBEXresDataEmph 9 3 3" xfId="13183"/>
    <cellStyle name="SAPBEXresDataEmph 9 4" xfId="13184"/>
    <cellStyle name="SAPBEXresDataEmph 9 4 2" xfId="13185"/>
    <cellStyle name="SAPBEXresDataEmph 9 4 3" xfId="13186"/>
    <cellStyle name="SAPBEXresDataEmph 9 5" xfId="13187"/>
    <cellStyle name="SAPBEXresDataEmph 9 6" xfId="13188"/>
    <cellStyle name="SAPBEXresDataEmph 9 7" xfId="13189"/>
    <cellStyle name="SAPBEXresDataEmph_Компании" xfId="13190"/>
    <cellStyle name="SAPBEXresItem" xfId="13191"/>
    <cellStyle name="SAPBEXresItem 10" xfId="13192"/>
    <cellStyle name="SAPBEXresItem 10 2" xfId="13193"/>
    <cellStyle name="SAPBEXresItem 10 2 2" xfId="13194"/>
    <cellStyle name="SAPBEXresItem 10 2 3" xfId="13195"/>
    <cellStyle name="SAPBEXresItem 10 3" xfId="13196"/>
    <cellStyle name="SAPBEXresItem 10 3 2" xfId="13197"/>
    <cellStyle name="SAPBEXresItem 10 3 3" xfId="13198"/>
    <cellStyle name="SAPBEXresItem 10 4" xfId="13199"/>
    <cellStyle name="SAPBEXresItem 10 4 2" xfId="13200"/>
    <cellStyle name="SAPBEXresItem 10 4 3" xfId="13201"/>
    <cellStyle name="SAPBEXresItem 10 5" xfId="13202"/>
    <cellStyle name="SAPBEXresItem 10 6" xfId="13203"/>
    <cellStyle name="SAPBEXresItem 10 7" xfId="13204"/>
    <cellStyle name="SAPBEXresItem 11" xfId="13205"/>
    <cellStyle name="SAPBEXresItem 11 2" xfId="13206"/>
    <cellStyle name="SAPBEXresItem 11 2 2" xfId="13207"/>
    <cellStyle name="SAPBEXresItem 11 2 3" xfId="13208"/>
    <cellStyle name="SAPBEXresItem 11 3" xfId="13209"/>
    <cellStyle name="SAPBEXresItem 11 3 2" xfId="13210"/>
    <cellStyle name="SAPBEXresItem 11 3 3" xfId="13211"/>
    <cellStyle name="SAPBEXresItem 11 4" xfId="13212"/>
    <cellStyle name="SAPBEXresItem 11 4 2" xfId="13213"/>
    <cellStyle name="SAPBEXresItem 11 4 3" xfId="13214"/>
    <cellStyle name="SAPBEXresItem 11 5" xfId="13215"/>
    <cellStyle name="SAPBEXresItem 11 6" xfId="13216"/>
    <cellStyle name="SAPBEXresItem 11 7" xfId="13217"/>
    <cellStyle name="SAPBEXresItem 12" xfId="13218"/>
    <cellStyle name="SAPBEXresItem 12 2" xfId="13219"/>
    <cellStyle name="SAPBEXresItem 12 2 2" xfId="13220"/>
    <cellStyle name="SAPBEXresItem 12 2 3" xfId="13221"/>
    <cellStyle name="SAPBEXresItem 12 3" xfId="13222"/>
    <cellStyle name="SAPBEXresItem 12 3 2" xfId="13223"/>
    <cellStyle name="SAPBEXresItem 12 3 3" xfId="13224"/>
    <cellStyle name="SAPBEXresItem 12 4" xfId="13225"/>
    <cellStyle name="SAPBEXresItem 12 4 2" xfId="13226"/>
    <cellStyle name="SAPBEXresItem 12 4 3" xfId="13227"/>
    <cellStyle name="SAPBEXresItem 12 5" xfId="13228"/>
    <cellStyle name="SAPBEXresItem 12 6" xfId="13229"/>
    <cellStyle name="SAPBEXresItem 12 7" xfId="13230"/>
    <cellStyle name="SAPBEXresItem 13" xfId="13231"/>
    <cellStyle name="SAPBEXresItem 13 2" xfId="13232"/>
    <cellStyle name="SAPBEXresItem 13 2 2" xfId="13233"/>
    <cellStyle name="SAPBEXresItem 13 2 3" xfId="13234"/>
    <cellStyle name="SAPBEXresItem 13 3" xfId="13235"/>
    <cellStyle name="SAPBEXresItem 13 3 2" xfId="13236"/>
    <cellStyle name="SAPBEXresItem 13 3 3" xfId="13237"/>
    <cellStyle name="SAPBEXresItem 13 4" xfId="13238"/>
    <cellStyle name="SAPBEXresItem 13 4 2" xfId="13239"/>
    <cellStyle name="SAPBEXresItem 13 4 3" xfId="13240"/>
    <cellStyle name="SAPBEXresItem 13 5" xfId="13241"/>
    <cellStyle name="SAPBEXresItem 13 6" xfId="13242"/>
    <cellStyle name="SAPBEXresItem 13 7" xfId="13243"/>
    <cellStyle name="SAPBEXresItem 14" xfId="13244"/>
    <cellStyle name="SAPBEXresItem 14 2" xfId="13245"/>
    <cellStyle name="SAPBEXresItem 14 2 2" xfId="13246"/>
    <cellStyle name="SAPBEXresItem 14 2 3" xfId="13247"/>
    <cellStyle name="SAPBEXresItem 14 3" xfId="13248"/>
    <cellStyle name="SAPBEXresItem 14 3 2" xfId="13249"/>
    <cellStyle name="SAPBEXresItem 14 3 3" xfId="13250"/>
    <cellStyle name="SAPBEXresItem 14 4" xfId="13251"/>
    <cellStyle name="SAPBEXresItem 14 4 2" xfId="13252"/>
    <cellStyle name="SAPBEXresItem 14 4 3" xfId="13253"/>
    <cellStyle name="SAPBEXresItem 14 5" xfId="13254"/>
    <cellStyle name="SAPBEXresItem 14 6" xfId="13255"/>
    <cellStyle name="SAPBEXresItem 14 7" xfId="13256"/>
    <cellStyle name="SAPBEXresItem 15" xfId="13257"/>
    <cellStyle name="SAPBEXresItem 15 2" xfId="13258"/>
    <cellStyle name="SAPBEXresItem 15 2 2" xfId="13259"/>
    <cellStyle name="SAPBEXresItem 15 2 3" xfId="13260"/>
    <cellStyle name="SAPBEXresItem 15 2 4" xfId="13261"/>
    <cellStyle name="SAPBEXresItem 15 3" xfId="13262"/>
    <cellStyle name="SAPBEXresItem 15 3 2" xfId="13263"/>
    <cellStyle name="SAPBEXresItem 15 3 3" xfId="13264"/>
    <cellStyle name="SAPBEXresItem 15 4" xfId="13265"/>
    <cellStyle name="SAPBEXresItem 15 5" xfId="13266"/>
    <cellStyle name="SAPBEXresItem 15 6" xfId="13267"/>
    <cellStyle name="SAPBEXresItem 16" xfId="13268"/>
    <cellStyle name="SAPBEXresItem 16 2" xfId="13269"/>
    <cellStyle name="SAPBEXresItem 16 3" xfId="13270"/>
    <cellStyle name="SAPBEXresItem 16 4" xfId="13271"/>
    <cellStyle name="SAPBEXresItem 17" xfId="13272"/>
    <cellStyle name="SAPBEXresItem 17 2" xfId="13273"/>
    <cellStyle name="SAPBEXresItem 17 3" xfId="13274"/>
    <cellStyle name="SAPBEXresItem 18" xfId="13275"/>
    <cellStyle name="SAPBEXresItem 19" xfId="13276"/>
    <cellStyle name="SAPBEXresItem 2" xfId="13277"/>
    <cellStyle name="SAPBEXresItem 2 2" xfId="13278"/>
    <cellStyle name="SAPBEXresItem 2 2 2" xfId="13279"/>
    <cellStyle name="SAPBEXresItem 2 2 3" xfId="13280"/>
    <cellStyle name="SAPBEXresItem 2 2 4" xfId="13281"/>
    <cellStyle name="SAPBEXresItem 2 3" xfId="13282"/>
    <cellStyle name="SAPBEXresItem 2 3 2" xfId="13283"/>
    <cellStyle name="SAPBEXresItem 2 3 3" xfId="13284"/>
    <cellStyle name="SAPBEXresItem 2 4" xfId="13285"/>
    <cellStyle name="SAPBEXresItem 2 4 2" xfId="13286"/>
    <cellStyle name="SAPBEXresItem 2 4 3" xfId="13287"/>
    <cellStyle name="SAPBEXresItem 2 5" xfId="13288"/>
    <cellStyle name="SAPBEXresItem 2 6" xfId="13289"/>
    <cellStyle name="SAPBEXresItem 2 7" xfId="13290"/>
    <cellStyle name="SAPBEXresItem 2 8" xfId="13291"/>
    <cellStyle name="SAPBEXresItem 20" xfId="13292"/>
    <cellStyle name="SAPBEXresItem 21" xfId="13293"/>
    <cellStyle name="SAPBEXresItem 3" xfId="13294"/>
    <cellStyle name="SAPBEXresItem 3 2" xfId="13295"/>
    <cellStyle name="SAPBEXresItem 3 2 2" xfId="13296"/>
    <cellStyle name="SAPBEXresItem 3 2 3" xfId="13297"/>
    <cellStyle name="SAPBEXresItem 3 3" xfId="13298"/>
    <cellStyle name="SAPBEXresItem 3 3 2" xfId="13299"/>
    <cellStyle name="SAPBEXresItem 3 3 3" xfId="13300"/>
    <cellStyle name="SAPBEXresItem 3 4" xfId="13301"/>
    <cellStyle name="SAPBEXresItem 3 4 2" xfId="13302"/>
    <cellStyle name="SAPBEXresItem 3 4 3" xfId="13303"/>
    <cellStyle name="SAPBEXresItem 3 5" xfId="13304"/>
    <cellStyle name="SAPBEXresItem 3 6" xfId="13305"/>
    <cellStyle name="SAPBEXresItem 3 7" xfId="13306"/>
    <cellStyle name="SAPBEXresItem 3 8" xfId="13307"/>
    <cellStyle name="SAPBEXresItem 4" xfId="13308"/>
    <cellStyle name="SAPBEXresItem 4 2" xfId="13309"/>
    <cellStyle name="SAPBEXresItem 4 2 2" xfId="13310"/>
    <cellStyle name="SAPBEXresItem 4 2 3" xfId="13311"/>
    <cellStyle name="SAPBEXresItem 4 3" xfId="13312"/>
    <cellStyle name="SAPBEXresItem 4 3 2" xfId="13313"/>
    <cellStyle name="SAPBEXresItem 4 3 3" xfId="13314"/>
    <cellStyle name="SAPBEXresItem 4 4" xfId="13315"/>
    <cellStyle name="SAPBEXresItem 4 4 2" xfId="13316"/>
    <cellStyle name="SAPBEXresItem 4 4 3" xfId="13317"/>
    <cellStyle name="SAPBEXresItem 4 5" xfId="13318"/>
    <cellStyle name="SAPBEXresItem 4 6" xfId="13319"/>
    <cellStyle name="SAPBEXresItem 4 7" xfId="13320"/>
    <cellStyle name="SAPBEXresItem 5" xfId="13321"/>
    <cellStyle name="SAPBEXresItem 5 2" xfId="13322"/>
    <cellStyle name="SAPBEXresItem 5 2 2" xfId="13323"/>
    <cellStyle name="SAPBEXresItem 5 2 3" xfId="13324"/>
    <cellStyle name="SAPBEXresItem 5 3" xfId="13325"/>
    <cellStyle name="SAPBEXresItem 5 3 2" xfId="13326"/>
    <cellStyle name="SAPBEXresItem 5 3 3" xfId="13327"/>
    <cellStyle name="SAPBEXresItem 5 4" xfId="13328"/>
    <cellStyle name="SAPBEXresItem 5 4 2" xfId="13329"/>
    <cellStyle name="SAPBEXresItem 5 4 3" xfId="13330"/>
    <cellStyle name="SAPBEXresItem 5 5" xfId="13331"/>
    <cellStyle name="SAPBEXresItem 5 6" xfId="13332"/>
    <cellStyle name="SAPBEXresItem 5 7" xfId="13333"/>
    <cellStyle name="SAPBEXresItem 6" xfId="13334"/>
    <cellStyle name="SAPBEXresItem 6 2" xfId="13335"/>
    <cellStyle name="SAPBEXresItem 6 2 2" xfId="13336"/>
    <cellStyle name="SAPBEXresItem 6 2 3" xfId="13337"/>
    <cellStyle name="SAPBEXresItem 6 3" xfId="13338"/>
    <cellStyle name="SAPBEXresItem 6 3 2" xfId="13339"/>
    <cellStyle name="SAPBEXresItem 6 3 3" xfId="13340"/>
    <cellStyle name="SAPBEXresItem 6 4" xfId="13341"/>
    <cellStyle name="SAPBEXresItem 6 4 2" xfId="13342"/>
    <cellStyle name="SAPBEXresItem 6 4 3" xfId="13343"/>
    <cellStyle name="SAPBEXresItem 6 5" xfId="13344"/>
    <cellStyle name="SAPBEXresItem 6 6" xfId="13345"/>
    <cellStyle name="SAPBEXresItem 6 7" xfId="13346"/>
    <cellStyle name="SAPBEXresItem 7" xfId="13347"/>
    <cellStyle name="SAPBEXresItem 7 2" xfId="13348"/>
    <cellStyle name="SAPBEXresItem 7 2 2" xfId="13349"/>
    <cellStyle name="SAPBEXresItem 7 2 3" xfId="13350"/>
    <cellStyle name="SAPBEXresItem 7 3" xfId="13351"/>
    <cellStyle name="SAPBEXresItem 7 3 2" xfId="13352"/>
    <cellStyle name="SAPBEXresItem 7 3 3" xfId="13353"/>
    <cellStyle name="SAPBEXresItem 7 4" xfId="13354"/>
    <cellStyle name="SAPBEXresItem 7 4 2" xfId="13355"/>
    <cellStyle name="SAPBEXresItem 7 4 3" xfId="13356"/>
    <cellStyle name="SAPBEXresItem 7 5" xfId="13357"/>
    <cellStyle name="SAPBEXresItem 7 6" xfId="13358"/>
    <cellStyle name="SAPBEXresItem 7 7" xfId="13359"/>
    <cellStyle name="SAPBEXresItem 8" xfId="13360"/>
    <cellStyle name="SAPBEXresItem 8 2" xfId="13361"/>
    <cellStyle name="SAPBEXresItem 8 2 2" xfId="13362"/>
    <cellStyle name="SAPBEXresItem 8 2 3" xfId="13363"/>
    <cellStyle name="SAPBEXresItem 8 3" xfId="13364"/>
    <cellStyle name="SAPBEXresItem 8 3 2" xfId="13365"/>
    <cellStyle name="SAPBEXresItem 8 3 3" xfId="13366"/>
    <cellStyle name="SAPBEXresItem 8 4" xfId="13367"/>
    <cellStyle name="SAPBEXresItem 8 4 2" xfId="13368"/>
    <cellStyle name="SAPBEXresItem 8 4 3" xfId="13369"/>
    <cellStyle name="SAPBEXresItem 8 5" xfId="13370"/>
    <cellStyle name="SAPBEXresItem 8 6" xfId="13371"/>
    <cellStyle name="SAPBEXresItem 8 7" xfId="13372"/>
    <cellStyle name="SAPBEXresItem 9" xfId="13373"/>
    <cellStyle name="SAPBEXresItem 9 2" xfId="13374"/>
    <cellStyle name="SAPBEXresItem 9 2 2" xfId="13375"/>
    <cellStyle name="SAPBEXresItem 9 2 3" xfId="13376"/>
    <cellStyle name="SAPBEXresItem 9 3" xfId="13377"/>
    <cellStyle name="SAPBEXresItem 9 3 2" xfId="13378"/>
    <cellStyle name="SAPBEXresItem 9 3 3" xfId="13379"/>
    <cellStyle name="SAPBEXresItem 9 4" xfId="13380"/>
    <cellStyle name="SAPBEXresItem 9 4 2" xfId="13381"/>
    <cellStyle name="SAPBEXresItem 9 4 3" xfId="13382"/>
    <cellStyle name="SAPBEXresItem 9 5" xfId="13383"/>
    <cellStyle name="SAPBEXresItem 9 6" xfId="13384"/>
    <cellStyle name="SAPBEXresItem 9 7" xfId="13385"/>
    <cellStyle name="SAPBEXresItem_Компании" xfId="13386"/>
    <cellStyle name="SAPBEXresItemX" xfId="13387"/>
    <cellStyle name="SAPBEXresItemX 10" xfId="13388"/>
    <cellStyle name="SAPBEXresItemX 10 2" xfId="13389"/>
    <cellStyle name="SAPBEXresItemX 10 2 2" xfId="13390"/>
    <cellStyle name="SAPBEXresItemX 10 2 3" xfId="13391"/>
    <cellStyle name="SAPBEXresItemX 10 3" xfId="13392"/>
    <cellStyle name="SAPBEXresItemX 10 3 2" xfId="13393"/>
    <cellStyle name="SAPBEXresItemX 10 3 3" xfId="13394"/>
    <cellStyle name="SAPBEXresItemX 10 4" xfId="13395"/>
    <cellStyle name="SAPBEXresItemX 10 4 2" xfId="13396"/>
    <cellStyle name="SAPBEXresItemX 10 4 3" xfId="13397"/>
    <cellStyle name="SAPBEXresItemX 10 5" xfId="13398"/>
    <cellStyle name="SAPBEXresItemX 10 6" xfId="13399"/>
    <cellStyle name="SAPBEXresItemX 10 7" xfId="13400"/>
    <cellStyle name="SAPBEXresItemX 11" xfId="13401"/>
    <cellStyle name="SAPBEXresItemX 11 2" xfId="13402"/>
    <cellStyle name="SAPBEXresItemX 11 2 2" xfId="13403"/>
    <cellStyle name="SAPBEXresItemX 11 2 3" xfId="13404"/>
    <cellStyle name="SAPBEXresItemX 11 3" xfId="13405"/>
    <cellStyle name="SAPBEXresItemX 11 3 2" xfId="13406"/>
    <cellStyle name="SAPBEXresItemX 11 3 3" xfId="13407"/>
    <cellStyle name="SAPBEXresItemX 11 4" xfId="13408"/>
    <cellStyle name="SAPBEXresItemX 11 4 2" xfId="13409"/>
    <cellStyle name="SAPBEXresItemX 11 4 3" xfId="13410"/>
    <cellStyle name="SAPBEXresItemX 11 5" xfId="13411"/>
    <cellStyle name="SAPBEXresItemX 11 6" xfId="13412"/>
    <cellStyle name="SAPBEXresItemX 11 7" xfId="13413"/>
    <cellStyle name="SAPBEXresItemX 12" xfId="13414"/>
    <cellStyle name="SAPBEXresItemX 12 2" xfId="13415"/>
    <cellStyle name="SAPBEXresItemX 12 2 2" xfId="13416"/>
    <cellStyle name="SAPBEXresItemX 12 2 3" xfId="13417"/>
    <cellStyle name="SAPBEXresItemX 12 3" xfId="13418"/>
    <cellStyle name="SAPBEXresItemX 12 3 2" xfId="13419"/>
    <cellStyle name="SAPBEXresItemX 12 3 3" xfId="13420"/>
    <cellStyle name="SAPBEXresItemX 12 4" xfId="13421"/>
    <cellStyle name="SAPBEXresItemX 12 4 2" xfId="13422"/>
    <cellStyle name="SAPBEXresItemX 12 4 3" xfId="13423"/>
    <cellStyle name="SAPBEXresItemX 12 5" xfId="13424"/>
    <cellStyle name="SAPBEXresItemX 12 6" xfId="13425"/>
    <cellStyle name="SAPBEXresItemX 12 7" xfId="13426"/>
    <cellStyle name="SAPBEXresItemX 13" xfId="13427"/>
    <cellStyle name="SAPBEXresItemX 13 2" xfId="13428"/>
    <cellStyle name="SAPBEXresItemX 13 2 2" xfId="13429"/>
    <cellStyle name="SAPBEXresItemX 13 2 3" xfId="13430"/>
    <cellStyle name="SAPBEXresItemX 13 3" xfId="13431"/>
    <cellStyle name="SAPBEXresItemX 13 3 2" xfId="13432"/>
    <cellStyle name="SAPBEXresItemX 13 3 3" xfId="13433"/>
    <cellStyle name="SAPBEXresItemX 13 4" xfId="13434"/>
    <cellStyle name="SAPBEXresItemX 13 4 2" xfId="13435"/>
    <cellStyle name="SAPBEXresItemX 13 4 3" xfId="13436"/>
    <cellStyle name="SAPBEXresItemX 13 5" xfId="13437"/>
    <cellStyle name="SAPBEXresItemX 13 6" xfId="13438"/>
    <cellStyle name="SAPBEXresItemX 13 7" xfId="13439"/>
    <cellStyle name="SAPBEXresItemX 14" xfId="13440"/>
    <cellStyle name="SAPBEXresItemX 14 2" xfId="13441"/>
    <cellStyle name="SAPBEXresItemX 14 2 2" xfId="13442"/>
    <cellStyle name="SAPBEXresItemX 14 2 3" xfId="13443"/>
    <cellStyle name="SAPBEXresItemX 14 3" xfId="13444"/>
    <cellStyle name="SAPBEXresItemX 14 3 2" xfId="13445"/>
    <cellStyle name="SAPBEXresItemX 14 3 3" xfId="13446"/>
    <cellStyle name="SAPBEXresItemX 14 4" xfId="13447"/>
    <cellStyle name="SAPBEXresItemX 14 4 2" xfId="13448"/>
    <cellStyle name="SAPBEXresItemX 14 4 3" xfId="13449"/>
    <cellStyle name="SAPBEXresItemX 14 5" xfId="13450"/>
    <cellStyle name="SAPBEXresItemX 14 6" xfId="13451"/>
    <cellStyle name="SAPBEXresItemX 14 7" xfId="13452"/>
    <cellStyle name="SAPBEXresItemX 15" xfId="13453"/>
    <cellStyle name="SAPBEXresItemX 15 2" xfId="13454"/>
    <cellStyle name="SAPBEXresItemX 15 2 2" xfId="13455"/>
    <cellStyle name="SAPBEXresItemX 15 2 3" xfId="13456"/>
    <cellStyle name="SAPBEXresItemX 15 2 4" xfId="13457"/>
    <cellStyle name="SAPBEXresItemX 15 3" xfId="13458"/>
    <cellStyle name="SAPBEXresItemX 15 3 2" xfId="13459"/>
    <cellStyle name="SAPBEXresItemX 15 3 3" xfId="13460"/>
    <cellStyle name="SAPBEXresItemX 15 4" xfId="13461"/>
    <cellStyle name="SAPBEXresItemX 15 5" xfId="13462"/>
    <cellStyle name="SAPBEXresItemX 15 6" xfId="13463"/>
    <cellStyle name="SAPBEXresItemX 16" xfId="13464"/>
    <cellStyle name="SAPBEXresItemX 16 2" xfId="13465"/>
    <cellStyle name="SAPBEXresItemX 16 3" xfId="13466"/>
    <cellStyle name="SAPBEXresItemX 16 4" xfId="13467"/>
    <cellStyle name="SAPBEXresItemX 17" xfId="13468"/>
    <cellStyle name="SAPBEXresItemX 17 2" xfId="13469"/>
    <cellStyle name="SAPBEXresItemX 17 3" xfId="13470"/>
    <cellStyle name="SAPBEXresItemX 18" xfId="13471"/>
    <cellStyle name="SAPBEXresItemX 19" xfId="13472"/>
    <cellStyle name="SAPBEXresItemX 2" xfId="13473"/>
    <cellStyle name="SAPBEXresItemX 2 2" xfId="13474"/>
    <cellStyle name="SAPBEXresItemX 2 2 2" xfId="13475"/>
    <cellStyle name="SAPBEXresItemX 2 2 3" xfId="13476"/>
    <cellStyle name="SAPBEXresItemX 2 2 4" xfId="13477"/>
    <cellStyle name="SAPBEXresItemX 2 3" xfId="13478"/>
    <cellStyle name="SAPBEXresItemX 2 3 2" xfId="13479"/>
    <cellStyle name="SAPBEXresItemX 2 3 3" xfId="13480"/>
    <cellStyle name="SAPBEXresItemX 2 4" xfId="13481"/>
    <cellStyle name="SAPBEXresItemX 2 4 2" xfId="13482"/>
    <cellStyle name="SAPBEXresItemX 2 4 3" xfId="13483"/>
    <cellStyle name="SAPBEXresItemX 2 5" xfId="13484"/>
    <cellStyle name="SAPBEXresItemX 2 6" xfId="13485"/>
    <cellStyle name="SAPBEXresItemX 2 7" xfId="13486"/>
    <cellStyle name="SAPBEXresItemX 2 8" xfId="13487"/>
    <cellStyle name="SAPBEXresItemX 20" xfId="13488"/>
    <cellStyle name="SAPBEXresItemX 21" xfId="13489"/>
    <cellStyle name="SAPBEXresItemX 3" xfId="13490"/>
    <cellStyle name="SAPBEXresItemX 3 2" xfId="13491"/>
    <cellStyle name="SAPBEXresItemX 3 2 2" xfId="13492"/>
    <cellStyle name="SAPBEXresItemX 3 2 3" xfId="13493"/>
    <cellStyle name="SAPBEXresItemX 3 3" xfId="13494"/>
    <cellStyle name="SAPBEXresItemX 3 3 2" xfId="13495"/>
    <cellStyle name="SAPBEXresItemX 3 3 3" xfId="13496"/>
    <cellStyle name="SAPBEXresItemX 3 4" xfId="13497"/>
    <cellStyle name="SAPBEXresItemX 3 4 2" xfId="13498"/>
    <cellStyle name="SAPBEXresItemX 3 4 3" xfId="13499"/>
    <cellStyle name="SAPBEXresItemX 3 5" xfId="13500"/>
    <cellStyle name="SAPBEXresItemX 3 6" xfId="13501"/>
    <cellStyle name="SAPBEXresItemX 3 7" xfId="13502"/>
    <cellStyle name="SAPBEXresItemX 3 8" xfId="13503"/>
    <cellStyle name="SAPBEXresItemX 4" xfId="13504"/>
    <cellStyle name="SAPBEXresItemX 4 2" xfId="13505"/>
    <cellStyle name="SAPBEXresItemX 4 2 2" xfId="13506"/>
    <cellStyle name="SAPBEXresItemX 4 2 3" xfId="13507"/>
    <cellStyle name="SAPBEXresItemX 4 3" xfId="13508"/>
    <cellStyle name="SAPBEXresItemX 4 3 2" xfId="13509"/>
    <cellStyle name="SAPBEXresItemX 4 3 3" xfId="13510"/>
    <cellStyle name="SAPBEXresItemX 4 4" xfId="13511"/>
    <cellStyle name="SAPBEXresItemX 4 4 2" xfId="13512"/>
    <cellStyle name="SAPBEXresItemX 4 4 3" xfId="13513"/>
    <cellStyle name="SAPBEXresItemX 4 5" xfId="13514"/>
    <cellStyle name="SAPBEXresItemX 4 6" xfId="13515"/>
    <cellStyle name="SAPBEXresItemX 4 7" xfId="13516"/>
    <cellStyle name="SAPBEXresItemX 5" xfId="13517"/>
    <cellStyle name="SAPBEXresItemX 5 2" xfId="13518"/>
    <cellStyle name="SAPBEXresItemX 5 2 2" xfId="13519"/>
    <cellStyle name="SAPBEXresItemX 5 2 3" xfId="13520"/>
    <cellStyle name="SAPBEXresItemX 5 3" xfId="13521"/>
    <cellStyle name="SAPBEXresItemX 5 3 2" xfId="13522"/>
    <cellStyle name="SAPBEXresItemX 5 3 3" xfId="13523"/>
    <cellStyle name="SAPBEXresItemX 5 4" xfId="13524"/>
    <cellStyle name="SAPBEXresItemX 5 4 2" xfId="13525"/>
    <cellStyle name="SAPBEXresItemX 5 4 3" xfId="13526"/>
    <cellStyle name="SAPBEXresItemX 5 5" xfId="13527"/>
    <cellStyle name="SAPBEXresItemX 5 6" xfId="13528"/>
    <cellStyle name="SAPBEXresItemX 5 7" xfId="13529"/>
    <cellStyle name="SAPBEXresItemX 6" xfId="13530"/>
    <cellStyle name="SAPBEXresItemX 6 2" xfId="13531"/>
    <cellStyle name="SAPBEXresItemX 6 2 2" xfId="13532"/>
    <cellStyle name="SAPBEXresItemX 6 2 3" xfId="13533"/>
    <cellStyle name="SAPBEXresItemX 6 3" xfId="13534"/>
    <cellStyle name="SAPBEXresItemX 6 3 2" xfId="13535"/>
    <cellStyle name="SAPBEXresItemX 6 3 3" xfId="13536"/>
    <cellStyle name="SAPBEXresItemX 6 4" xfId="13537"/>
    <cellStyle name="SAPBEXresItemX 6 4 2" xfId="13538"/>
    <cellStyle name="SAPBEXresItemX 6 4 3" xfId="13539"/>
    <cellStyle name="SAPBEXresItemX 6 5" xfId="13540"/>
    <cellStyle name="SAPBEXresItemX 6 6" xfId="13541"/>
    <cellStyle name="SAPBEXresItemX 6 7" xfId="13542"/>
    <cellStyle name="SAPBEXresItemX 7" xfId="13543"/>
    <cellStyle name="SAPBEXresItemX 7 2" xfId="13544"/>
    <cellStyle name="SAPBEXresItemX 7 2 2" xfId="13545"/>
    <cellStyle name="SAPBEXresItemX 7 2 3" xfId="13546"/>
    <cellStyle name="SAPBEXresItemX 7 3" xfId="13547"/>
    <cellStyle name="SAPBEXresItemX 7 3 2" xfId="13548"/>
    <cellStyle name="SAPBEXresItemX 7 3 3" xfId="13549"/>
    <cellStyle name="SAPBEXresItemX 7 4" xfId="13550"/>
    <cellStyle name="SAPBEXresItemX 7 4 2" xfId="13551"/>
    <cellStyle name="SAPBEXresItemX 7 4 3" xfId="13552"/>
    <cellStyle name="SAPBEXresItemX 7 5" xfId="13553"/>
    <cellStyle name="SAPBEXresItemX 7 6" xfId="13554"/>
    <cellStyle name="SAPBEXresItemX 7 7" xfId="13555"/>
    <cellStyle name="SAPBEXresItemX 8" xfId="13556"/>
    <cellStyle name="SAPBEXresItemX 8 2" xfId="13557"/>
    <cellStyle name="SAPBEXresItemX 8 2 2" xfId="13558"/>
    <cellStyle name="SAPBEXresItemX 8 2 3" xfId="13559"/>
    <cellStyle name="SAPBEXresItemX 8 3" xfId="13560"/>
    <cellStyle name="SAPBEXresItemX 8 3 2" xfId="13561"/>
    <cellStyle name="SAPBEXresItemX 8 3 3" xfId="13562"/>
    <cellStyle name="SAPBEXresItemX 8 4" xfId="13563"/>
    <cellStyle name="SAPBEXresItemX 8 4 2" xfId="13564"/>
    <cellStyle name="SAPBEXresItemX 8 4 3" xfId="13565"/>
    <cellStyle name="SAPBEXresItemX 8 5" xfId="13566"/>
    <cellStyle name="SAPBEXresItemX 8 6" xfId="13567"/>
    <cellStyle name="SAPBEXresItemX 8 7" xfId="13568"/>
    <cellStyle name="SAPBEXresItemX 9" xfId="13569"/>
    <cellStyle name="SAPBEXresItemX 9 2" xfId="13570"/>
    <cellStyle name="SAPBEXresItemX 9 2 2" xfId="13571"/>
    <cellStyle name="SAPBEXresItemX 9 2 3" xfId="13572"/>
    <cellStyle name="SAPBEXresItemX 9 3" xfId="13573"/>
    <cellStyle name="SAPBEXresItemX 9 3 2" xfId="13574"/>
    <cellStyle name="SAPBEXresItemX 9 3 3" xfId="13575"/>
    <cellStyle name="SAPBEXresItemX 9 4" xfId="13576"/>
    <cellStyle name="SAPBEXresItemX 9 4 2" xfId="13577"/>
    <cellStyle name="SAPBEXresItemX 9 4 3" xfId="13578"/>
    <cellStyle name="SAPBEXresItemX 9 5" xfId="13579"/>
    <cellStyle name="SAPBEXresItemX 9 6" xfId="13580"/>
    <cellStyle name="SAPBEXresItemX 9 7" xfId="13581"/>
    <cellStyle name="SAPBEXresItemX_Компании" xfId="13582"/>
    <cellStyle name="SAPBEXstdData" xfId="13583"/>
    <cellStyle name="SAPBEXstdData 10" xfId="13584"/>
    <cellStyle name="SAPBEXstdData 10 2" xfId="13585"/>
    <cellStyle name="SAPBEXstdData 10 2 2" xfId="13586"/>
    <cellStyle name="SAPBEXstdData 10 2 3" xfId="13587"/>
    <cellStyle name="SAPBEXstdData 10 3" xfId="13588"/>
    <cellStyle name="SAPBEXstdData 10 3 2" xfId="13589"/>
    <cellStyle name="SAPBEXstdData 10 3 3" xfId="13590"/>
    <cellStyle name="SAPBEXstdData 10 4" xfId="13591"/>
    <cellStyle name="SAPBEXstdData 10 4 2" xfId="13592"/>
    <cellStyle name="SAPBEXstdData 10 4 3" xfId="13593"/>
    <cellStyle name="SAPBEXstdData 10 5" xfId="13594"/>
    <cellStyle name="SAPBEXstdData 10 6" xfId="13595"/>
    <cellStyle name="SAPBEXstdData 10 7" xfId="13596"/>
    <cellStyle name="SAPBEXstdData 11" xfId="13597"/>
    <cellStyle name="SAPBEXstdData 11 2" xfId="13598"/>
    <cellStyle name="SAPBEXstdData 11 2 2" xfId="13599"/>
    <cellStyle name="SAPBEXstdData 11 2 3" xfId="13600"/>
    <cellStyle name="SAPBEXstdData 11 3" xfId="13601"/>
    <cellStyle name="SAPBEXstdData 11 3 2" xfId="13602"/>
    <cellStyle name="SAPBEXstdData 11 3 3" xfId="13603"/>
    <cellStyle name="SAPBEXstdData 11 4" xfId="13604"/>
    <cellStyle name="SAPBEXstdData 11 4 2" xfId="13605"/>
    <cellStyle name="SAPBEXstdData 11 4 3" xfId="13606"/>
    <cellStyle name="SAPBEXstdData 11 5" xfId="13607"/>
    <cellStyle name="SAPBEXstdData 11 6" xfId="13608"/>
    <cellStyle name="SAPBEXstdData 11 7" xfId="13609"/>
    <cellStyle name="SAPBEXstdData 12" xfId="13610"/>
    <cellStyle name="SAPBEXstdData 12 2" xfId="13611"/>
    <cellStyle name="SAPBEXstdData 12 2 2" xfId="13612"/>
    <cellStyle name="SAPBEXstdData 12 2 3" xfId="13613"/>
    <cellStyle name="SAPBEXstdData 12 3" xfId="13614"/>
    <cellStyle name="SAPBEXstdData 12 3 2" xfId="13615"/>
    <cellStyle name="SAPBEXstdData 12 3 3" xfId="13616"/>
    <cellStyle name="SAPBEXstdData 12 4" xfId="13617"/>
    <cellStyle name="SAPBEXstdData 12 4 2" xfId="13618"/>
    <cellStyle name="SAPBEXstdData 12 4 3" xfId="13619"/>
    <cellStyle name="SAPBEXstdData 12 5" xfId="13620"/>
    <cellStyle name="SAPBEXstdData 12 6" xfId="13621"/>
    <cellStyle name="SAPBEXstdData 12 7" xfId="13622"/>
    <cellStyle name="SAPBEXstdData 13" xfId="13623"/>
    <cellStyle name="SAPBEXstdData 13 2" xfId="13624"/>
    <cellStyle name="SAPBEXstdData 13 2 2" xfId="13625"/>
    <cellStyle name="SAPBEXstdData 13 2 3" xfId="13626"/>
    <cellStyle name="SAPBEXstdData 13 3" xfId="13627"/>
    <cellStyle name="SAPBEXstdData 13 3 2" xfId="13628"/>
    <cellStyle name="SAPBEXstdData 13 3 3" xfId="13629"/>
    <cellStyle name="SAPBEXstdData 13 4" xfId="13630"/>
    <cellStyle name="SAPBEXstdData 13 4 2" xfId="13631"/>
    <cellStyle name="SAPBEXstdData 13 4 3" xfId="13632"/>
    <cellStyle name="SAPBEXstdData 13 5" xfId="13633"/>
    <cellStyle name="SAPBEXstdData 13 6" xfId="13634"/>
    <cellStyle name="SAPBEXstdData 13 7" xfId="13635"/>
    <cellStyle name="SAPBEXstdData 14" xfId="13636"/>
    <cellStyle name="SAPBEXstdData 14 2" xfId="13637"/>
    <cellStyle name="SAPBEXstdData 14 2 2" xfId="13638"/>
    <cellStyle name="SAPBEXstdData 14 2 3" xfId="13639"/>
    <cellStyle name="SAPBEXstdData 14 3" xfId="13640"/>
    <cellStyle name="SAPBEXstdData 14 3 2" xfId="13641"/>
    <cellStyle name="SAPBEXstdData 14 3 3" xfId="13642"/>
    <cellStyle name="SAPBEXstdData 14 4" xfId="13643"/>
    <cellStyle name="SAPBEXstdData 14 4 2" xfId="13644"/>
    <cellStyle name="SAPBEXstdData 14 4 3" xfId="13645"/>
    <cellStyle name="SAPBEXstdData 14 5" xfId="13646"/>
    <cellStyle name="SAPBEXstdData 14 6" xfId="13647"/>
    <cellStyle name="SAPBEXstdData 14 7" xfId="13648"/>
    <cellStyle name="SAPBEXstdData 15" xfId="13649"/>
    <cellStyle name="SAPBEXstdData 15 2" xfId="13650"/>
    <cellStyle name="SAPBEXstdData 15 2 2" xfId="13651"/>
    <cellStyle name="SAPBEXstdData 15 2 3" xfId="13652"/>
    <cellStyle name="SAPBEXstdData 15 2 4" xfId="13653"/>
    <cellStyle name="SAPBEXstdData 15 3" xfId="13654"/>
    <cellStyle name="SAPBEXstdData 15 3 2" xfId="13655"/>
    <cellStyle name="SAPBEXstdData 15 3 3" xfId="13656"/>
    <cellStyle name="SAPBEXstdData 15 4" xfId="13657"/>
    <cellStyle name="SAPBEXstdData 15 5" xfId="13658"/>
    <cellStyle name="SAPBEXstdData 15 6" xfId="13659"/>
    <cellStyle name="SAPBEXstdData 16" xfId="13660"/>
    <cellStyle name="SAPBEXstdData 16 2" xfId="13661"/>
    <cellStyle name="SAPBEXstdData 16 3" xfId="13662"/>
    <cellStyle name="SAPBEXstdData 16 4" xfId="13663"/>
    <cellStyle name="SAPBEXstdData 17" xfId="13664"/>
    <cellStyle name="SAPBEXstdData 17 2" xfId="13665"/>
    <cellStyle name="SAPBEXstdData 17 3" xfId="13666"/>
    <cellStyle name="SAPBEXstdData 18" xfId="13667"/>
    <cellStyle name="SAPBEXstdData 19" xfId="13668"/>
    <cellStyle name="SAPBEXstdData 2" xfId="13669"/>
    <cellStyle name="SAPBEXstdData 2 2" xfId="13670"/>
    <cellStyle name="SAPBEXstdData 2 2 2" xfId="13671"/>
    <cellStyle name="SAPBEXstdData 2 2 3" xfId="13672"/>
    <cellStyle name="SAPBEXstdData 2 2 4" xfId="13673"/>
    <cellStyle name="SAPBEXstdData 2 3" xfId="13674"/>
    <cellStyle name="SAPBEXstdData 2 3 2" xfId="13675"/>
    <cellStyle name="SAPBEXstdData 2 3 3" xfId="13676"/>
    <cellStyle name="SAPBEXstdData 2 4" xfId="13677"/>
    <cellStyle name="SAPBEXstdData 2 4 2" xfId="13678"/>
    <cellStyle name="SAPBEXstdData 2 4 3" xfId="13679"/>
    <cellStyle name="SAPBEXstdData 2 5" xfId="13680"/>
    <cellStyle name="SAPBEXstdData 2 6" xfId="13681"/>
    <cellStyle name="SAPBEXstdData 2 7" xfId="13682"/>
    <cellStyle name="SAPBEXstdData 2 8" xfId="13683"/>
    <cellStyle name="SAPBEXstdData 20" xfId="13684"/>
    <cellStyle name="SAPBEXstdData 21" xfId="13685"/>
    <cellStyle name="SAPBEXstdData 3" xfId="13686"/>
    <cellStyle name="SAPBEXstdData 3 2" xfId="13687"/>
    <cellStyle name="SAPBEXstdData 3 2 2" xfId="13688"/>
    <cellStyle name="SAPBEXstdData 3 2 3" xfId="13689"/>
    <cellStyle name="SAPBEXstdData 3 3" xfId="13690"/>
    <cellStyle name="SAPBEXstdData 3 3 2" xfId="13691"/>
    <cellStyle name="SAPBEXstdData 3 3 3" xfId="13692"/>
    <cellStyle name="SAPBEXstdData 3 4" xfId="13693"/>
    <cellStyle name="SAPBEXstdData 3 4 2" xfId="13694"/>
    <cellStyle name="SAPBEXstdData 3 4 3" xfId="13695"/>
    <cellStyle name="SAPBEXstdData 3 5" xfId="13696"/>
    <cellStyle name="SAPBEXstdData 3 6" xfId="13697"/>
    <cellStyle name="SAPBEXstdData 3 7" xfId="13698"/>
    <cellStyle name="SAPBEXstdData 3 8" xfId="13699"/>
    <cellStyle name="SAPBEXstdData 4" xfId="13700"/>
    <cellStyle name="SAPBEXstdData 4 2" xfId="13701"/>
    <cellStyle name="SAPBEXstdData 4 2 2" xfId="13702"/>
    <cellStyle name="SAPBEXstdData 4 2 3" xfId="13703"/>
    <cellStyle name="SAPBEXstdData 4 3" xfId="13704"/>
    <cellStyle name="SAPBEXstdData 4 3 2" xfId="13705"/>
    <cellStyle name="SAPBEXstdData 4 3 3" xfId="13706"/>
    <cellStyle name="SAPBEXstdData 4 4" xfId="13707"/>
    <cellStyle name="SAPBEXstdData 4 4 2" xfId="13708"/>
    <cellStyle name="SAPBEXstdData 4 4 3" xfId="13709"/>
    <cellStyle name="SAPBEXstdData 4 5" xfId="13710"/>
    <cellStyle name="SAPBEXstdData 4 6" xfId="13711"/>
    <cellStyle name="SAPBEXstdData 4 7" xfId="13712"/>
    <cellStyle name="SAPBEXstdData 5" xfId="13713"/>
    <cellStyle name="SAPBEXstdData 5 2" xfId="13714"/>
    <cellStyle name="SAPBEXstdData 5 2 2" xfId="13715"/>
    <cellStyle name="SAPBEXstdData 5 2 3" xfId="13716"/>
    <cellStyle name="SAPBEXstdData 5 3" xfId="13717"/>
    <cellStyle name="SAPBEXstdData 5 3 2" xfId="13718"/>
    <cellStyle name="SAPBEXstdData 5 3 3" xfId="13719"/>
    <cellStyle name="SAPBEXstdData 5 4" xfId="13720"/>
    <cellStyle name="SAPBEXstdData 5 4 2" xfId="13721"/>
    <cellStyle name="SAPBEXstdData 5 4 3" xfId="13722"/>
    <cellStyle name="SAPBEXstdData 5 5" xfId="13723"/>
    <cellStyle name="SAPBEXstdData 5 6" xfId="13724"/>
    <cellStyle name="SAPBEXstdData 5 7" xfId="13725"/>
    <cellStyle name="SAPBEXstdData 6" xfId="13726"/>
    <cellStyle name="SAPBEXstdData 6 2" xfId="13727"/>
    <cellStyle name="SAPBEXstdData 6 2 2" xfId="13728"/>
    <cellStyle name="SAPBEXstdData 6 2 3" xfId="13729"/>
    <cellStyle name="SAPBEXstdData 6 3" xfId="13730"/>
    <cellStyle name="SAPBEXstdData 6 3 2" xfId="13731"/>
    <cellStyle name="SAPBEXstdData 6 3 3" xfId="13732"/>
    <cellStyle name="SAPBEXstdData 6 4" xfId="13733"/>
    <cellStyle name="SAPBEXstdData 6 4 2" xfId="13734"/>
    <cellStyle name="SAPBEXstdData 6 4 3" xfId="13735"/>
    <cellStyle name="SAPBEXstdData 6 5" xfId="13736"/>
    <cellStyle name="SAPBEXstdData 6 6" xfId="13737"/>
    <cellStyle name="SAPBEXstdData 6 7" xfId="13738"/>
    <cellStyle name="SAPBEXstdData 7" xfId="13739"/>
    <cellStyle name="SAPBEXstdData 7 2" xfId="13740"/>
    <cellStyle name="SAPBEXstdData 7 2 2" xfId="13741"/>
    <cellStyle name="SAPBEXstdData 7 2 3" xfId="13742"/>
    <cellStyle name="SAPBEXstdData 7 3" xfId="13743"/>
    <cellStyle name="SAPBEXstdData 7 3 2" xfId="13744"/>
    <cellStyle name="SAPBEXstdData 7 3 3" xfId="13745"/>
    <cellStyle name="SAPBEXstdData 7 4" xfId="13746"/>
    <cellStyle name="SAPBEXstdData 7 4 2" xfId="13747"/>
    <cellStyle name="SAPBEXstdData 7 4 3" xfId="13748"/>
    <cellStyle name="SAPBEXstdData 7 5" xfId="13749"/>
    <cellStyle name="SAPBEXstdData 7 6" xfId="13750"/>
    <cellStyle name="SAPBEXstdData 7 7" xfId="13751"/>
    <cellStyle name="SAPBEXstdData 8" xfId="13752"/>
    <cellStyle name="SAPBEXstdData 8 2" xfId="13753"/>
    <cellStyle name="SAPBEXstdData 8 2 2" xfId="13754"/>
    <cellStyle name="SAPBEXstdData 8 2 3" xfId="13755"/>
    <cellStyle name="SAPBEXstdData 8 3" xfId="13756"/>
    <cellStyle name="SAPBEXstdData 8 3 2" xfId="13757"/>
    <cellStyle name="SAPBEXstdData 8 3 3" xfId="13758"/>
    <cellStyle name="SAPBEXstdData 8 4" xfId="13759"/>
    <cellStyle name="SAPBEXstdData 8 4 2" xfId="13760"/>
    <cellStyle name="SAPBEXstdData 8 4 3" xfId="13761"/>
    <cellStyle name="SAPBEXstdData 8 5" xfId="13762"/>
    <cellStyle name="SAPBEXstdData 8 6" xfId="13763"/>
    <cellStyle name="SAPBEXstdData 8 7" xfId="13764"/>
    <cellStyle name="SAPBEXstdData 9" xfId="13765"/>
    <cellStyle name="SAPBEXstdData 9 2" xfId="13766"/>
    <cellStyle name="SAPBEXstdData 9 2 2" xfId="13767"/>
    <cellStyle name="SAPBEXstdData 9 2 3" xfId="13768"/>
    <cellStyle name="SAPBEXstdData 9 3" xfId="13769"/>
    <cellStyle name="SAPBEXstdData 9 3 2" xfId="13770"/>
    <cellStyle name="SAPBEXstdData 9 3 3" xfId="13771"/>
    <cellStyle name="SAPBEXstdData 9 4" xfId="13772"/>
    <cellStyle name="SAPBEXstdData 9 4 2" xfId="13773"/>
    <cellStyle name="SAPBEXstdData 9 4 3" xfId="13774"/>
    <cellStyle name="SAPBEXstdData 9 5" xfId="13775"/>
    <cellStyle name="SAPBEXstdData 9 6" xfId="13776"/>
    <cellStyle name="SAPBEXstdData 9 7" xfId="13777"/>
    <cellStyle name="SAPBEXstdData_Компании" xfId="13778"/>
    <cellStyle name="SAPBEXstdDataEmph" xfId="13779"/>
    <cellStyle name="SAPBEXstdDataEmph 10" xfId="13780"/>
    <cellStyle name="SAPBEXstdDataEmph 10 2" xfId="13781"/>
    <cellStyle name="SAPBEXstdDataEmph 10 2 2" xfId="13782"/>
    <cellStyle name="SAPBEXstdDataEmph 10 2 3" xfId="13783"/>
    <cellStyle name="SAPBEXstdDataEmph 10 3" xfId="13784"/>
    <cellStyle name="SAPBEXstdDataEmph 10 3 2" xfId="13785"/>
    <cellStyle name="SAPBEXstdDataEmph 10 3 3" xfId="13786"/>
    <cellStyle name="SAPBEXstdDataEmph 10 4" xfId="13787"/>
    <cellStyle name="SAPBEXstdDataEmph 10 4 2" xfId="13788"/>
    <cellStyle name="SAPBEXstdDataEmph 10 4 3" xfId="13789"/>
    <cellStyle name="SAPBEXstdDataEmph 10 5" xfId="13790"/>
    <cellStyle name="SAPBEXstdDataEmph 10 6" xfId="13791"/>
    <cellStyle name="SAPBEXstdDataEmph 10 7" xfId="13792"/>
    <cellStyle name="SAPBEXstdDataEmph 11" xfId="13793"/>
    <cellStyle name="SAPBEXstdDataEmph 11 2" xfId="13794"/>
    <cellStyle name="SAPBEXstdDataEmph 11 2 2" xfId="13795"/>
    <cellStyle name="SAPBEXstdDataEmph 11 2 3" xfId="13796"/>
    <cellStyle name="SAPBEXstdDataEmph 11 3" xfId="13797"/>
    <cellStyle name="SAPBEXstdDataEmph 11 3 2" xfId="13798"/>
    <cellStyle name="SAPBEXstdDataEmph 11 3 3" xfId="13799"/>
    <cellStyle name="SAPBEXstdDataEmph 11 4" xfId="13800"/>
    <cellStyle name="SAPBEXstdDataEmph 11 4 2" xfId="13801"/>
    <cellStyle name="SAPBEXstdDataEmph 11 4 3" xfId="13802"/>
    <cellStyle name="SAPBEXstdDataEmph 11 5" xfId="13803"/>
    <cellStyle name="SAPBEXstdDataEmph 11 6" xfId="13804"/>
    <cellStyle name="SAPBEXstdDataEmph 11 7" xfId="13805"/>
    <cellStyle name="SAPBEXstdDataEmph 12" xfId="13806"/>
    <cellStyle name="SAPBEXstdDataEmph 12 2" xfId="13807"/>
    <cellStyle name="SAPBEXstdDataEmph 12 2 2" xfId="13808"/>
    <cellStyle name="SAPBEXstdDataEmph 12 2 3" xfId="13809"/>
    <cellStyle name="SAPBEXstdDataEmph 12 3" xfId="13810"/>
    <cellStyle name="SAPBEXstdDataEmph 12 3 2" xfId="13811"/>
    <cellStyle name="SAPBEXstdDataEmph 12 3 3" xfId="13812"/>
    <cellStyle name="SAPBEXstdDataEmph 12 4" xfId="13813"/>
    <cellStyle name="SAPBEXstdDataEmph 12 4 2" xfId="13814"/>
    <cellStyle name="SAPBEXstdDataEmph 12 4 3" xfId="13815"/>
    <cellStyle name="SAPBEXstdDataEmph 12 5" xfId="13816"/>
    <cellStyle name="SAPBEXstdDataEmph 12 6" xfId="13817"/>
    <cellStyle name="SAPBEXstdDataEmph 12 7" xfId="13818"/>
    <cellStyle name="SAPBEXstdDataEmph 13" xfId="13819"/>
    <cellStyle name="SAPBEXstdDataEmph 13 2" xfId="13820"/>
    <cellStyle name="SAPBEXstdDataEmph 13 2 2" xfId="13821"/>
    <cellStyle name="SAPBEXstdDataEmph 13 2 3" xfId="13822"/>
    <cellStyle name="SAPBEXstdDataEmph 13 3" xfId="13823"/>
    <cellStyle name="SAPBEXstdDataEmph 13 3 2" xfId="13824"/>
    <cellStyle name="SAPBEXstdDataEmph 13 3 3" xfId="13825"/>
    <cellStyle name="SAPBEXstdDataEmph 13 4" xfId="13826"/>
    <cellStyle name="SAPBEXstdDataEmph 13 4 2" xfId="13827"/>
    <cellStyle name="SAPBEXstdDataEmph 13 4 3" xfId="13828"/>
    <cellStyle name="SAPBEXstdDataEmph 13 5" xfId="13829"/>
    <cellStyle name="SAPBEXstdDataEmph 13 6" xfId="13830"/>
    <cellStyle name="SAPBEXstdDataEmph 13 7" xfId="13831"/>
    <cellStyle name="SAPBEXstdDataEmph 14" xfId="13832"/>
    <cellStyle name="SAPBEXstdDataEmph 14 2" xfId="13833"/>
    <cellStyle name="SAPBEXstdDataEmph 14 2 2" xfId="13834"/>
    <cellStyle name="SAPBEXstdDataEmph 14 2 3" xfId="13835"/>
    <cellStyle name="SAPBEXstdDataEmph 14 3" xfId="13836"/>
    <cellStyle name="SAPBEXstdDataEmph 14 3 2" xfId="13837"/>
    <cellStyle name="SAPBEXstdDataEmph 14 3 3" xfId="13838"/>
    <cellStyle name="SAPBEXstdDataEmph 14 4" xfId="13839"/>
    <cellStyle name="SAPBEXstdDataEmph 14 4 2" xfId="13840"/>
    <cellStyle name="SAPBEXstdDataEmph 14 4 3" xfId="13841"/>
    <cellStyle name="SAPBEXstdDataEmph 14 5" xfId="13842"/>
    <cellStyle name="SAPBEXstdDataEmph 14 6" xfId="13843"/>
    <cellStyle name="SAPBEXstdDataEmph 14 7" xfId="13844"/>
    <cellStyle name="SAPBEXstdDataEmph 15" xfId="13845"/>
    <cellStyle name="SAPBEXstdDataEmph 15 2" xfId="13846"/>
    <cellStyle name="SAPBEXstdDataEmph 15 2 2" xfId="13847"/>
    <cellStyle name="SAPBEXstdDataEmph 15 2 3" xfId="13848"/>
    <cellStyle name="SAPBEXstdDataEmph 15 2 4" xfId="13849"/>
    <cellStyle name="SAPBEXstdDataEmph 15 3" xfId="13850"/>
    <cellStyle name="SAPBEXstdDataEmph 15 3 2" xfId="13851"/>
    <cellStyle name="SAPBEXstdDataEmph 15 3 3" xfId="13852"/>
    <cellStyle name="SAPBEXstdDataEmph 15 4" xfId="13853"/>
    <cellStyle name="SAPBEXstdDataEmph 15 5" xfId="13854"/>
    <cellStyle name="SAPBEXstdDataEmph 15 6" xfId="13855"/>
    <cellStyle name="SAPBEXstdDataEmph 16" xfId="13856"/>
    <cellStyle name="SAPBEXstdDataEmph 16 2" xfId="13857"/>
    <cellStyle name="SAPBEXstdDataEmph 16 3" xfId="13858"/>
    <cellStyle name="SAPBEXstdDataEmph 16 4" xfId="13859"/>
    <cellStyle name="SAPBEXstdDataEmph 17" xfId="13860"/>
    <cellStyle name="SAPBEXstdDataEmph 17 2" xfId="13861"/>
    <cellStyle name="SAPBEXstdDataEmph 17 3" xfId="13862"/>
    <cellStyle name="SAPBEXstdDataEmph 18" xfId="13863"/>
    <cellStyle name="SAPBEXstdDataEmph 19" xfId="13864"/>
    <cellStyle name="SAPBEXstdDataEmph 2" xfId="13865"/>
    <cellStyle name="SAPBEXstdDataEmph 2 2" xfId="13866"/>
    <cellStyle name="SAPBEXstdDataEmph 2 2 2" xfId="13867"/>
    <cellStyle name="SAPBEXstdDataEmph 2 2 3" xfId="13868"/>
    <cellStyle name="SAPBEXstdDataEmph 2 2 4" xfId="13869"/>
    <cellStyle name="SAPBEXstdDataEmph 2 3" xfId="13870"/>
    <cellStyle name="SAPBEXstdDataEmph 2 3 2" xfId="13871"/>
    <cellStyle name="SAPBEXstdDataEmph 2 3 3" xfId="13872"/>
    <cellStyle name="SAPBEXstdDataEmph 2 4" xfId="13873"/>
    <cellStyle name="SAPBEXstdDataEmph 2 4 2" xfId="13874"/>
    <cellStyle name="SAPBEXstdDataEmph 2 4 3" xfId="13875"/>
    <cellStyle name="SAPBEXstdDataEmph 2 5" xfId="13876"/>
    <cellStyle name="SAPBEXstdDataEmph 2 6" xfId="13877"/>
    <cellStyle name="SAPBEXstdDataEmph 2 7" xfId="13878"/>
    <cellStyle name="SAPBEXstdDataEmph 2 8" xfId="13879"/>
    <cellStyle name="SAPBEXstdDataEmph 20" xfId="13880"/>
    <cellStyle name="SAPBEXstdDataEmph 21" xfId="13881"/>
    <cellStyle name="SAPBEXstdDataEmph 3" xfId="13882"/>
    <cellStyle name="SAPBEXstdDataEmph 3 2" xfId="13883"/>
    <cellStyle name="SAPBEXstdDataEmph 3 2 2" xfId="13884"/>
    <cellStyle name="SAPBEXstdDataEmph 3 2 3" xfId="13885"/>
    <cellStyle name="SAPBEXstdDataEmph 3 3" xfId="13886"/>
    <cellStyle name="SAPBEXstdDataEmph 3 3 2" xfId="13887"/>
    <cellStyle name="SAPBEXstdDataEmph 3 3 3" xfId="13888"/>
    <cellStyle name="SAPBEXstdDataEmph 3 4" xfId="13889"/>
    <cellStyle name="SAPBEXstdDataEmph 3 4 2" xfId="13890"/>
    <cellStyle name="SAPBEXstdDataEmph 3 4 3" xfId="13891"/>
    <cellStyle name="SAPBEXstdDataEmph 3 5" xfId="13892"/>
    <cellStyle name="SAPBEXstdDataEmph 3 6" xfId="13893"/>
    <cellStyle name="SAPBEXstdDataEmph 3 7" xfId="13894"/>
    <cellStyle name="SAPBEXstdDataEmph 3 8" xfId="13895"/>
    <cellStyle name="SAPBEXstdDataEmph 4" xfId="13896"/>
    <cellStyle name="SAPBEXstdDataEmph 4 2" xfId="13897"/>
    <cellStyle name="SAPBEXstdDataEmph 4 2 2" xfId="13898"/>
    <cellStyle name="SAPBEXstdDataEmph 4 2 3" xfId="13899"/>
    <cellStyle name="SAPBEXstdDataEmph 4 3" xfId="13900"/>
    <cellStyle name="SAPBEXstdDataEmph 4 3 2" xfId="13901"/>
    <cellStyle name="SAPBEXstdDataEmph 4 3 3" xfId="13902"/>
    <cellStyle name="SAPBEXstdDataEmph 4 4" xfId="13903"/>
    <cellStyle name="SAPBEXstdDataEmph 4 4 2" xfId="13904"/>
    <cellStyle name="SAPBEXstdDataEmph 4 4 3" xfId="13905"/>
    <cellStyle name="SAPBEXstdDataEmph 4 5" xfId="13906"/>
    <cellStyle name="SAPBEXstdDataEmph 4 6" xfId="13907"/>
    <cellStyle name="SAPBEXstdDataEmph 4 7" xfId="13908"/>
    <cellStyle name="SAPBEXstdDataEmph 5" xfId="13909"/>
    <cellStyle name="SAPBEXstdDataEmph 5 2" xfId="13910"/>
    <cellStyle name="SAPBEXstdDataEmph 5 2 2" xfId="13911"/>
    <cellStyle name="SAPBEXstdDataEmph 5 2 3" xfId="13912"/>
    <cellStyle name="SAPBEXstdDataEmph 5 3" xfId="13913"/>
    <cellStyle name="SAPBEXstdDataEmph 5 3 2" xfId="13914"/>
    <cellStyle name="SAPBEXstdDataEmph 5 3 3" xfId="13915"/>
    <cellStyle name="SAPBEXstdDataEmph 5 4" xfId="13916"/>
    <cellStyle name="SAPBEXstdDataEmph 5 4 2" xfId="13917"/>
    <cellStyle name="SAPBEXstdDataEmph 5 4 3" xfId="13918"/>
    <cellStyle name="SAPBEXstdDataEmph 5 5" xfId="13919"/>
    <cellStyle name="SAPBEXstdDataEmph 5 6" xfId="13920"/>
    <cellStyle name="SAPBEXstdDataEmph 5 7" xfId="13921"/>
    <cellStyle name="SAPBEXstdDataEmph 6" xfId="13922"/>
    <cellStyle name="SAPBEXstdDataEmph 6 2" xfId="13923"/>
    <cellStyle name="SAPBEXstdDataEmph 6 2 2" xfId="13924"/>
    <cellStyle name="SAPBEXstdDataEmph 6 2 3" xfId="13925"/>
    <cellStyle name="SAPBEXstdDataEmph 6 3" xfId="13926"/>
    <cellStyle name="SAPBEXstdDataEmph 6 3 2" xfId="13927"/>
    <cellStyle name="SAPBEXstdDataEmph 6 3 3" xfId="13928"/>
    <cellStyle name="SAPBEXstdDataEmph 6 4" xfId="13929"/>
    <cellStyle name="SAPBEXstdDataEmph 6 4 2" xfId="13930"/>
    <cellStyle name="SAPBEXstdDataEmph 6 4 3" xfId="13931"/>
    <cellStyle name="SAPBEXstdDataEmph 6 5" xfId="13932"/>
    <cellStyle name="SAPBEXstdDataEmph 6 6" xfId="13933"/>
    <cellStyle name="SAPBEXstdDataEmph 6 7" xfId="13934"/>
    <cellStyle name="SAPBEXstdDataEmph 7" xfId="13935"/>
    <cellStyle name="SAPBEXstdDataEmph 7 2" xfId="13936"/>
    <cellStyle name="SAPBEXstdDataEmph 7 2 2" xfId="13937"/>
    <cellStyle name="SAPBEXstdDataEmph 7 2 3" xfId="13938"/>
    <cellStyle name="SAPBEXstdDataEmph 7 3" xfId="13939"/>
    <cellStyle name="SAPBEXstdDataEmph 7 3 2" xfId="13940"/>
    <cellStyle name="SAPBEXstdDataEmph 7 3 3" xfId="13941"/>
    <cellStyle name="SAPBEXstdDataEmph 7 4" xfId="13942"/>
    <cellStyle name="SAPBEXstdDataEmph 7 4 2" xfId="13943"/>
    <cellStyle name="SAPBEXstdDataEmph 7 4 3" xfId="13944"/>
    <cellStyle name="SAPBEXstdDataEmph 7 5" xfId="13945"/>
    <cellStyle name="SAPBEXstdDataEmph 7 6" xfId="13946"/>
    <cellStyle name="SAPBEXstdDataEmph 7 7" xfId="13947"/>
    <cellStyle name="SAPBEXstdDataEmph 8" xfId="13948"/>
    <cellStyle name="SAPBEXstdDataEmph 8 2" xfId="13949"/>
    <cellStyle name="SAPBEXstdDataEmph 8 2 2" xfId="13950"/>
    <cellStyle name="SAPBEXstdDataEmph 8 2 3" xfId="13951"/>
    <cellStyle name="SAPBEXstdDataEmph 8 3" xfId="13952"/>
    <cellStyle name="SAPBEXstdDataEmph 8 3 2" xfId="13953"/>
    <cellStyle name="SAPBEXstdDataEmph 8 3 3" xfId="13954"/>
    <cellStyle name="SAPBEXstdDataEmph 8 4" xfId="13955"/>
    <cellStyle name="SAPBEXstdDataEmph 8 4 2" xfId="13956"/>
    <cellStyle name="SAPBEXstdDataEmph 8 4 3" xfId="13957"/>
    <cellStyle name="SAPBEXstdDataEmph 8 5" xfId="13958"/>
    <cellStyle name="SAPBEXstdDataEmph 8 6" xfId="13959"/>
    <cellStyle name="SAPBEXstdDataEmph 8 7" xfId="13960"/>
    <cellStyle name="SAPBEXstdDataEmph 9" xfId="13961"/>
    <cellStyle name="SAPBEXstdDataEmph 9 2" xfId="13962"/>
    <cellStyle name="SAPBEXstdDataEmph 9 2 2" xfId="13963"/>
    <cellStyle name="SAPBEXstdDataEmph 9 2 3" xfId="13964"/>
    <cellStyle name="SAPBEXstdDataEmph 9 3" xfId="13965"/>
    <cellStyle name="SAPBEXstdDataEmph 9 3 2" xfId="13966"/>
    <cellStyle name="SAPBEXstdDataEmph 9 3 3" xfId="13967"/>
    <cellStyle name="SAPBEXstdDataEmph 9 4" xfId="13968"/>
    <cellStyle name="SAPBEXstdDataEmph 9 4 2" xfId="13969"/>
    <cellStyle name="SAPBEXstdDataEmph 9 4 3" xfId="13970"/>
    <cellStyle name="SAPBEXstdDataEmph 9 5" xfId="13971"/>
    <cellStyle name="SAPBEXstdDataEmph 9 6" xfId="13972"/>
    <cellStyle name="SAPBEXstdDataEmph 9 7" xfId="13973"/>
    <cellStyle name="SAPBEXstdDataEmph_Компании" xfId="13974"/>
    <cellStyle name="SAPBEXstdItem" xfId="13975"/>
    <cellStyle name="SAPBEXstdItem 10" xfId="13976"/>
    <cellStyle name="SAPBEXstdItem 10 2" xfId="13977"/>
    <cellStyle name="SAPBEXstdItem 10 2 2" xfId="13978"/>
    <cellStyle name="SAPBEXstdItem 10 2 3" xfId="13979"/>
    <cellStyle name="SAPBEXstdItem 10 3" xfId="13980"/>
    <cellStyle name="SAPBEXstdItem 10 3 2" xfId="13981"/>
    <cellStyle name="SAPBEXstdItem 10 3 3" xfId="13982"/>
    <cellStyle name="SAPBEXstdItem 10 4" xfId="13983"/>
    <cellStyle name="SAPBEXstdItem 10 4 2" xfId="13984"/>
    <cellStyle name="SAPBEXstdItem 10 4 3" xfId="13985"/>
    <cellStyle name="SAPBEXstdItem 10 5" xfId="13986"/>
    <cellStyle name="SAPBEXstdItem 10 6" xfId="13987"/>
    <cellStyle name="SAPBEXstdItem 10 7" xfId="13988"/>
    <cellStyle name="SAPBEXstdItem 11" xfId="13989"/>
    <cellStyle name="SAPBEXstdItem 11 2" xfId="13990"/>
    <cellStyle name="SAPBEXstdItem 11 2 2" xfId="13991"/>
    <cellStyle name="SAPBEXstdItem 11 2 3" xfId="13992"/>
    <cellStyle name="SAPBEXstdItem 11 3" xfId="13993"/>
    <cellStyle name="SAPBEXstdItem 11 3 2" xfId="13994"/>
    <cellStyle name="SAPBEXstdItem 11 3 3" xfId="13995"/>
    <cellStyle name="SAPBEXstdItem 11 4" xfId="13996"/>
    <cellStyle name="SAPBEXstdItem 11 4 2" xfId="13997"/>
    <cellStyle name="SAPBEXstdItem 11 4 3" xfId="13998"/>
    <cellStyle name="SAPBEXstdItem 11 5" xfId="13999"/>
    <cellStyle name="SAPBEXstdItem 11 6" xfId="14000"/>
    <cellStyle name="SAPBEXstdItem 11 7" xfId="14001"/>
    <cellStyle name="SAPBEXstdItem 12" xfId="14002"/>
    <cellStyle name="SAPBEXstdItem 12 2" xfId="14003"/>
    <cellStyle name="SAPBEXstdItem 12 2 2" xfId="14004"/>
    <cellStyle name="SAPBEXstdItem 12 2 3" xfId="14005"/>
    <cellStyle name="SAPBEXstdItem 12 3" xfId="14006"/>
    <cellStyle name="SAPBEXstdItem 12 3 2" xfId="14007"/>
    <cellStyle name="SAPBEXstdItem 12 3 3" xfId="14008"/>
    <cellStyle name="SAPBEXstdItem 12 4" xfId="14009"/>
    <cellStyle name="SAPBEXstdItem 12 4 2" xfId="14010"/>
    <cellStyle name="SAPBEXstdItem 12 4 3" xfId="14011"/>
    <cellStyle name="SAPBEXstdItem 12 5" xfId="14012"/>
    <cellStyle name="SAPBEXstdItem 12 6" xfId="14013"/>
    <cellStyle name="SAPBEXstdItem 12 7" xfId="14014"/>
    <cellStyle name="SAPBEXstdItem 13" xfId="14015"/>
    <cellStyle name="SAPBEXstdItem 13 2" xfId="14016"/>
    <cellStyle name="SAPBEXstdItem 13 2 2" xfId="14017"/>
    <cellStyle name="SAPBEXstdItem 13 2 3" xfId="14018"/>
    <cellStyle name="SAPBEXstdItem 13 3" xfId="14019"/>
    <cellStyle name="SAPBEXstdItem 13 3 2" xfId="14020"/>
    <cellStyle name="SAPBEXstdItem 13 3 3" xfId="14021"/>
    <cellStyle name="SAPBEXstdItem 13 4" xfId="14022"/>
    <cellStyle name="SAPBEXstdItem 13 4 2" xfId="14023"/>
    <cellStyle name="SAPBEXstdItem 13 4 3" xfId="14024"/>
    <cellStyle name="SAPBEXstdItem 13 5" xfId="14025"/>
    <cellStyle name="SAPBEXstdItem 13 6" xfId="14026"/>
    <cellStyle name="SAPBEXstdItem 13 7" xfId="14027"/>
    <cellStyle name="SAPBEXstdItem 14" xfId="14028"/>
    <cellStyle name="SAPBEXstdItem 14 2" xfId="14029"/>
    <cellStyle name="SAPBEXstdItem 14 2 2" xfId="14030"/>
    <cellStyle name="SAPBEXstdItem 14 2 3" xfId="14031"/>
    <cellStyle name="SAPBEXstdItem 14 3" xfId="14032"/>
    <cellStyle name="SAPBEXstdItem 14 3 2" xfId="14033"/>
    <cellStyle name="SAPBEXstdItem 14 3 3" xfId="14034"/>
    <cellStyle name="SAPBEXstdItem 14 4" xfId="14035"/>
    <cellStyle name="SAPBEXstdItem 14 4 2" xfId="14036"/>
    <cellStyle name="SAPBEXstdItem 14 4 3" xfId="14037"/>
    <cellStyle name="SAPBEXstdItem 14 5" xfId="14038"/>
    <cellStyle name="SAPBEXstdItem 14 6" xfId="14039"/>
    <cellStyle name="SAPBEXstdItem 14 7" xfId="14040"/>
    <cellStyle name="SAPBEXstdItem 15" xfId="14041"/>
    <cellStyle name="SAPBEXstdItem 15 2" xfId="14042"/>
    <cellStyle name="SAPBEXstdItem 15 2 2" xfId="14043"/>
    <cellStyle name="SAPBEXstdItem 15 2 3" xfId="14044"/>
    <cellStyle name="SAPBEXstdItem 15 2 4" xfId="14045"/>
    <cellStyle name="SAPBEXstdItem 15 3" xfId="14046"/>
    <cellStyle name="SAPBEXstdItem 15 3 2" xfId="14047"/>
    <cellStyle name="SAPBEXstdItem 15 3 3" xfId="14048"/>
    <cellStyle name="SAPBEXstdItem 15 4" xfId="14049"/>
    <cellStyle name="SAPBEXstdItem 15 5" xfId="14050"/>
    <cellStyle name="SAPBEXstdItem 15 6" xfId="14051"/>
    <cellStyle name="SAPBEXstdItem 16" xfId="14052"/>
    <cellStyle name="SAPBEXstdItem 16 2" xfId="14053"/>
    <cellStyle name="SAPBEXstdItem 16 3" xfId="14054"/>
    <cellStyle name="SAPBEXstdItem 16 4" xfId="14055"/>
    <cellStyle name="SAPBEXstdItem 17" xfId="14056"/>
    <cellStyle name="SAPBEXstdItem 17 2" xfId="14057"/>
    <cellStyle name="SAPBEXstdItem 17 3" xfId="14058"/>
    <cellStyle name="SAPBEXstdItem 18" xfId="14059"/>
    <cellStyle name="SAPBEXstdItem 19" xfId="14060"/>
    <cellStyle name="SAPBEXstdItem 2" xfId="14061"/>
    <cellStyle name="SAPBEXstdItem 2 2" xfId="14062"/>
    <cellStyle name="SAPBEXstdItem 2 2 2" xfId="14063"/>
    <cellStyle name="SAPBEXstdItem 2 2 3" xfId="14064"/>
    <cellStyle name="SAPBEXstdItem 2 3" xfId="14065"/>
    <cellStyle name="SAPBEXstdItem 2 3 2" xfId="14066"/>
    <cellStyle name="SAPBEXstdItem 2 3 3" xfId="14067"/>
    <cellStyle name="SAPBEXstdItem 2 4" xfId="14068"/>
    <cellStyle name="SAPBEXstdItem 2 4 2" xfId="14069"/>
    <cellStyle name="SAPBEXstdItem 2 4 3" xfId="14070"/>
    <cellStyle name="SAPBEXstdItem 2 5" xfId="14071"/>
    <cellStyle name="SAPBEXstdItem 2 6" xfId="14072"/>
    <cellStyle name="SAPBEXstdItem 2 7" xfId="14073"/>
    <cellStyle name="SAPBEXstdItem 2 8" xfId="14074"/>
    <cellStyle name="SAPBEXstdItem 20" xfId="14075"/>
    <cellStyle name="SAPBEXstdItem 21" xfId="14076"/>
    <cellStyle name="SAPBEXstdItem 3" xfId="14077"/>
    <cellStyle name="SAPBEXstdItem 3 2" xfId="14078"/>
    <cellStyle name="SAPBEXstdItem 3 2 2" xfId="14079"/>
    <cellStyle name="SAPBEXstdItem 3 2 3" xfId="14080"/>
    <cellStyle name="SAPBEXstdItem 3 3" xfId="14081"/>
    <cellStyle name="SAPBEXstdItem 3 3 2" xfId="14082"/>
    <cellStyle name="SAPBEXstdItem 3 3 3" xfId="14083"/>
    <cellStyle name="SAPBEXstdItem 3 4" xfId="14084"/>
    <cellStyle name="SAPBEXstdItem 3 4 2" xfId="14085"/>
    <cellStyle name="SAPBEXstdItem 3 4 3" xfId="14086"/>
    <cellStyle name="SAPBEXstdItem 3 5" xfId="14087"/>
    <cellStyle name="SAPBEXstdItem 3 6" xfId="14088"/>
    <cellStyle name="SAPBEXstdItem 3 7" xfId="14089"/>
    <cellStyle name="SAPBEXstdItem 3 8" xfId="14090"/>
    <cellStyle name="SAPBEXstdItem 4" xfId="14091"/>
    <cellStyle name="SAPBEXstdItem 4 2" xfId="14092"/>
    <cellStyle name="SAPBEXstdItem 4 2 2" xfId="14093"/>
    <cellStyle name="SAPBEXstdItem 4 2 3" xfId="14094"/>
    <cellStyle name="SAPBEXstdItem 4 3" xfId="14095"/>
    <cellStyle name="SAPBEXstdItem 4 3 2" xfId="14096"/>
    <cellStyle name="SAPBEXstdItem 4 3 3" xfId="14097"/>
    <cellStyle name="SAPBEXstdItem 4 4" xfId="14098"/>
    <cellStyle name="SAPBEXstdItem 4 4 2" xfId="14099"/>
    <cellStyle name="SAPBEXstdItem 4 4 3" xfId="14100"/>
    <cellStyle name="SAPBEXstdItem 4 5" xfId="14101"/>
    <cellStyle name="SAPBEXstdItem 4 6" xfId="14102"/>
    <cellStyle name="SAPBEXstdItem 4 7" xfId="14103"/>
    <cellStyle name="SAPBEXstdItem 5" xfId="14104"/>
    <cellStyle name="SAPBEXstdItem 5 2" xfId="14105"/>
    <cellStyle name="SAPBEXstdItem 5 2 2" xfId="14106"/>
    <cellStyle name="SAPBEXstdItem 5 2 3" xfId="14107"/>
    <cellStyle name="SAPBEXstdItem 5 3" xfId="14108"/>
    <cellStyle name="SAPBEXstdItem 5 3 2" xfId="14109"/>
    <cellStyle name="SAPBEXstdItem 5 3 3" xfId="14110"/>
    <cellStyle name="SAPBEXstdItem 5 4" xfId="14111"/>
    <cellStyle name="SAPBEXstdItem 5 4 2" xfId="14112"/>
    <cellStyle name="SAPBEXstdItem 5 4 3" xfId="14113"/>
    <cellStyle name="SAPBEXstdItem 5 5" xfId="14114"/>
    <cellStyle name="SAPBEXstdItem 5 6" xfId="14115"/>
    <cellStyle name="SAPBEXstdItem 5 7" xfId="14116"/>
    <cellStyle name="SAPBEXstdItem 6" xfId="14117"/>
    <cellStyle name="SAPBEXstdItem 6 2" xfId="14118"/>
    <cellStyle name="SAPBEXstdItem 6 2 2" xfId="14119"/>
    <cellStyle name="SAPBEXstdItem 6 2 3" xfId="14120"/>
    <cellStyle name="SAPBEXstdItem 6 3" xfId="14121"/>
    <cellStyle name="SAPBEXstdItem 6 3 2" xfId="14122"/>
    <cellStyle name="SAPBEXstdItem 6 3 3" xfId="14123"/>
    <cellStyle name="SAPBEXstdItem 6 4" xfId="14124"/>
    <cellStyle name="SAPBEXstdItem 6 4 2" xfId="14125"/>
    <cellStyle name="SAPBEXstdItem 6 4 3" xfId="14126"/>
    <cellStyle name="SAPBEXstdItem 6 5" xfId="14127"/>
    <cellStyle name="SAPBEXstdItem 6 6" xfId="14128"/>
    <cellStyle name="SAPBEXstdItem 6 7" xfId="14129"/>
    <cellStyle name="SAPBEXstdItem 7" xfId="14130"/>
    <cellStyle name="SAPBEXstdItem 7 2" xfId="14131"/>
    <cellStyle name="SAPBEXstdItem 7 2 2" xfId="14132"/>
    <cellStyle name="SAPBEXstdItem 7 2 3" xfId="14133"/>
    <cellStyle name="SAPBEXstdItem 7 3" xfId="14134"/>
    <cellStyle name="SAPBEXstdItem 7 3 2" xfId="14135"/>
    <cellStyle name="SAPBEXstdItem 7 3 3" xfId="14136"/>
    <cellStyle name="SAPBEXstdItem 7 4" xfId="14137"/>
    <cellStyle name="SAPBEXstdItem 7 4 2" xfId="14138"/>
    <cellStyle name="SAPBEXstdItem 7 4 3" xfId="14139"/>
    <cellStyle name="SAPBEXstdItem 7 5" xfId="14140"/>
    <cellStyle name="SAPBEXstdItem 7 6" xfId="14141"/>
    <cellStyle name="SAPBEXstdItem 7 7" xfId="14142"/>
    <cellStyle name="SAPBEXstdItem 8" xfId="14143"/>
    <cellStyle name="SAPBEXstdItem 8 2" xfId="14144"/>
    <cellStyle name="SAPBEXstdItem 8 2 2" xfId="14145"/>
    <cellStyle name="SAPBEXstdItem 8 2 3" xfId="14146"/>
    <cellStyle name="SAPBEXstdItem 8 3" xfId="14147"/>
    <cellStyle name="SAPBEXstdItem 8 3 2" xfId="14148"/>
    <cellStyle name="SAPBEXstdItem 8 3 3" xfId="14149"/>
    <cellStyle name="SAPBEXstdItem 8 4" xfId="14150"/>
    <cellStyle name="SAPBEXstdItem 8 4 2" xfId="14151"/>
    <cellStyle name="SAPBEXstdItem 8 4 3" xfId="14152"/>
    <cellStyle name="SAPBEXstdItem 8 5" xfId="14153"/>
    <cellStyle name="SAPBEXstdItem 8 6" xfId="14154"/>
    <cellStyle name="SAPBEXstdItem 8 7" xfId="14155"/>
    <cellStyle name="SAPBEXstdItem 9" xfId="14156"/>
    <cellStyle name="SAPBEXstdItem 9 2" xfId="14157"/>
    <cellStyle name="SAPBEXstdItem 9 2 2" xfId="14158"/>
    <cellStyle name="SAPBEXstdItem 9 2 3" xfId="14159"/>
    <cellStyle name="SAPBEXstdItem 9 3" xfId="14160"/>
    <cellStyle name="SAPBEXstdItem 9 3 2" xfId="14161"/>
    <cellStyle name="SAPBEXstdItem 9 3 3" xfId="14162"/>
    <cellStyle name="SAPBEXstdItem 9 4" xfId="14163"/>
    <cellStyle name="SAPBEXstdItem 9 4 2" xfId="14164"/>
    <cellStyle name="SAPBEXstdItem 9 4 3" xfId="14165"/>
    <cellStyle name="SAPBEXstdItem 9 5" xfId="14166"/>
    <cellStyle name="SAPBEXstdItem 9 6" xfId="14167"/>
    <cellStyle name="SAPBEXstdItem 9 7" xfId="14168"/>
    <cellStyle name="SAPBEXstdItem_Компании" xfId="14169"/>
    <cellStyle name="SAPBEXstdItemX" xfId="14170"/>
    <cellStyle name="SAPBEXstdItemX 10" xfId="14171"/>
    <cellStyle name="SAPBEXstdItemX 10 2" xfId="14172"/>
    <cellStyle name="SAPBEXstdItemX 10 2 2" xfId="14173"/>
    <cellStyle name="SAPBEXstdItemX 10 2 3" xfId="14174"/>
    <cellStyle name="SAPBEXstdItemX 10 3" xfId="14175"/>
    <cellStyle name="SAPBEXstdItemX 10 3 2" xfId="14176"/>
    <cellStyle name="SAPBEXstdItemX 10 3 3" xfId="14177"/>
    <cellStyle name="SAPBEXstdItemX 10 4" xfId="14178"/>
    <cellStyle name="SAPBEXstdItemX 10 4 2" xfId="14179"/>
    <cellStyle name="SAPBEXstdItemX 10 4 3" xfId="14180"/>
    <cellStyle name="SAPBEXstdItemX 10 5" xfId="14181"/>
    <cellStyle name="SAPBEXstdItemX 10 6" xfId="14182"/>
    <cellStyle name="SAPBEXstdItemX 10 7" xfId="14183"/>
    <cellStyle name="SAPBEXstdItemX 11" xfId="14184"/>
    <cellStyle name="SAPBEXstdItemX 11 2" xfId="14185"/>
    <cellStyle name="SAPBEXstdItemX 11 2 2" xfId="14186"/>
    <cellStyle name="SAPBEXstdItemX 11 2 3" xfId="14187"/>
    <cellStyle name="SAPBEXstdItemX 11 3" xfId="14188"/>
    <cellStyle name="SAPBEXstdItemX 11 3 2" xfId="14189"/>
    <cellStyle name="SAPBEXstdItemX 11 3 3" xfId="14190"/>
    <cellStyle name="SAPBEXstdItemX 11 4" xfId="14191"/>
    <cellStyle name="SAPBEXstdItemX 11 4 2" xfId="14192"/>
    <cellStyle name="SAPBEXstdItemX 11 4 3" xfId="14193"/>
    <cellStyle name="SAPBEXstdItemX 11 5" xfId="14194"/>
    <cellStyle name="SAPBEXstdItemX 11 6" xfId="14195"/>
    <cellStyle name="SAPBEXstdItemX 11 7" xfId="14196"/>
    <cellStyle name="SAPBEXstdItemX 12" xfId="14197"/>
    <cellStyle name="SAPBEXstdItemX 12 2" xfId="14198"/>
    <cellStyle name="SAPBEXstdItemX 12 2 2" xfId="14199"/>
    <cellStyle name="SAPBEXstdItemX 12 2 3" xfId="14200"/>
    <cellStyle name="SAPBEXstdItemX 12 3" xfId="14201"/>
    <cellStyle name="SAPBEXstdItemX 12 3 2" xfId="14202"/>
    <cellStyle name="SAPBEXstdItemX 12 3 3" xfId="14203"/>
    <cellStyle name="SAPBEXstdItemX 12 4" xfId="14204"/>
    <cellStyle name="SAPBEXstdItemX 12 4 2" xfId="14205"/>
    <cellStyle name="SAPBEXstdItemX 12 4 3" xfId="14206"/>
    <cellStyle name="SAPBEXstdItemX 12 5" xfId="14207"/>
    <cellStyle name="SAPBEXstdItemX 12 6" xfId="14208"/>
    <cellStyle name="SAPBEXstdItemX 12 7" xfId="14209"/>
    <cellStyle name="SAPBEXstdItemX 13" xfId="14210"/>
    <cellStyle name="SAPBEXstdItemX 13 2" xfId="14211"/>
    <cellStyle name="SAPBEXstdItemX 13 2 2" xfId="14212"/>
    <cellStyle name="SAPBEXstdItemX 13 2 3" xfId="14213"/>
    <cellStyle name="SAPBEXstdItemX 13 3" xfId="14214"/>
    <cellStyle name="SAPBEXstdItemX 13 3 2" xfId="14215"/>
    <cellStyle name="SAPBEXstdItemX 13 3 3" xfId="14216"/>
    <cellStyle name="SAPBEXstdItemX 13 4" xfId="14217"/>
    <cellStyle name="SAPBEXstdItemX 13 4 2" xfId="14218"/>
    <cellStyle name="SAPBEXstdItemX 13 4 3" xfId="14219"/>
    <cellStyle name="SAPBEXstdItemX 13 5" xfId="14220"/>
    <cellStyle name="SAPBEXstdItemX 13 6" xfId="14221"/>
    <cellStyle name="SAPBEXstdItemX 13 7" xfId="14222"/>
    <cellStyle name="SAPBEXstdItemX 14" xfId="14223"/>
    <cellStyle name="SAPBEXstdItemX 14 2" xfId="14224"/>
    <cellStyle name="SAPBEXstdItemX 14 2 2" xfId="14225"/>
    <cellStyle name="SAPBEXstdItemX 14 2 3" xfId="14226"/>
    <cellStyle name="SAPBEXstdItemX 14 3" xfId="14227"/>
    <cellStyle name="SAPBEXstdItemX 14 3 2" xfId="14228"/>
    <cellStyle name="SAPBEXstdItemX 14 3 3" xfId="14229"/>
    <cellStyle name="SAPBEXstdItemX 14 4" xfId="14230"/>
    <cellStyle name="SAPBEXstdItemX 14 4 2" xfId="14231"/>
    <cellStyle name="SAPBEXstdItemX 14 4 3" xfId="14232"/>
    <cellStyle name="SAPBEXstdItemX 14 5" xfId="14233"/>
    <cellStyle name="SAPBEXstdItemX 14 6" xfId="14234"/>
    <cellStyle name="SAPBEXstdItemX 14 7" xfId="14235"/>
    <cellStyle name="SAPBEXstdItemX 15" xfId="14236"/>
    <cellStyle name="SAPBEXstdItemX 15 2" xfId="14237"/>
    <cellStyle name="SAPBEXstdItemX 15 2 2" xfId="14238"/>
    <cellStyle name="SAPBEXstdItemX 15 2 3" xfId="14239"/>
    <cellStyle name="SAPBEXstdItemX 15 2 4" xfId="14240"/>
    <cellStyle name="SAPBEXstdItemX 15 3" xfId="14241"/>
    <cellStyle name="SAPBEXstdItemX 15 3 2" xfId="14242"/>
    <cellStyle name="SAPBEXstdItemX 15 3 3" xfId="14243"/>
    <cellStyle name="SAPBEXstdItemX 15 4" xfId="14244"/>
    <cellStyle name="SAPBEXstdItemX 15 5" xfId="14245"/>
    <cellStyle name="SAPBEXstdItemX 15 6" xfId="14246"/>
    <cellStyle name="SAPBEXstdItemX 16" xfId="14247"/>
    <cellStyle name="SAPBEXstdItemX 16 2" xfId="14248"/>
    <cellStyle name="SAPBEXstdItemX 16 3" xfId="14249"/>
    <cellStyle name="SAPBEXstdItemX 16 4" xfId="14250"/>
    <cellStyle name="SAPBEXstdItemX 17" xfId="14251"/>
    <cellStyle name="SAPBEXstdItemX 17 2" xfId="14252"/>
    <cellStyle name="SAPBEXstdItemX 17 3" xfId="14253"/>
    <cellStyle name="SAPBEXstdItemX 18" xfId="14254"/>
    <cellStyle name="SAPBEXstdItemX 19" xfId="14255"/>
    <cellStyle name="SAPBEXstdItemX 2" xfId="14256"/>
    <cellStyle name="SAPBEXstdItemX 2 2" xfId="14257"/>
    <cellStyle name="SAPBEXstdItemX 2 2 2" xfId="14258"/>
    <cellStyle name="SAPBEXstdItemX 2 2 3" xfId="14259"/>
    <cellStyle name="SAPBEXstdItemX 2 2 4" xfId="14260"/>
    <cellStyle name="SAPBEXstdItemX 2 3" xfId="14261"/>
    <cellStyle name="SAPBEXstdItemX 2 3 2" xfId="14262"/>
    <cellStyle name="SAPBEXstdItemX 2 3 3" xfId="14263"/>
    <cellStyle name="SAPBEXstdItemX 2 4" xfId="14264"/>
    <cellStyle name="SAPBEXstdItemX 2 4 2" xfId="14265"/>
    <cellStyle name="SAPBEXstdItemX 2 4 3" xfId="14266"/>
    <cellStyle name="SAPBEXstdItemX 2 5" xfId="14267"/>
    <cellStyle name="SAPBEXstdItemX 2 6" xfId="14268"/>
    <cellStyle name="SAPBEXstdItemX 2 7" xfId="14269"/>
    <cellStyle name="SAPBEXstdItemX 2 8" xfId="14270"/>
    <cellStyle name="SAPBEXstdItemX 20" xfId="14271"/>
    <cellStyle name="SAPBEXstdItemX 21" xfId="14272"/>
    <cellStyle name="SAPBEXstdItemX 3" xfId="14273"/>
    <cellStyle name="SAPBEXstdItemX 3 2" xfId="14274"/>
    <cellStyle name="SAPBEXstdItemX 3 2 2" xfId="14275"/>
    <cellStyle name="SAPBEXstdItemX 3 2 3" xfId="14276"/>
    <cellStyle name="SAPBEXstdItemX 3 3" xfId="14277"/>
    <cellStyle name="SAPBEXstdItemX 3 3 2" xfId="14278"/>
    <cellStyle name="SAPBEXstdItemX 3 3 3" xfId="14279"/>
    <cellStyle name="SAPBEXstdItemX 3 4" xfId="14280"/>
    <cellStyle name="SAPBEXstdItemX 3 4 2" xfId="14281"/>
    <cellStyle name="SAPBEXstdItemX 3 4 3" xfId="14282"/>
    <cellStyle name="SAPBEXstdItemX 3 5" xfId="14283"/>
    <cellStyle name="SAPBEXstdItemX 3 6" xfId="14284"/>
    <cellStyle name="SAPBEXstdItemX 3 7" xfId="14285"/>
    <cellStyle name="SAPBEXstdItemX 3 8" xfId="14286"/>
    <cellStyle name="SAPBEXstdItemX 4" xfId="14287"/>
    <cellStyle name="SAPBEXstdItemX 4 2" xfId="14288"/>
    <cellStyle name="SAPBEXstdItemX 4 2 2" xfId="14289"/>
    <cellStyle name="SAPBEXstdItemX 4 2 3" xfId="14290"/>
    <cellStyle name="SAPBEXstdItemX 4 3" xfId="14291"/>
    <cellStyle name="SAPBEXstdItemX 4 3 2" xfId="14292"/>
    <cellStyle name="SAPBEXstdItemX 4 3 3" xfId="14293"/>
    <cellStyle name="SAPBEXstdItemX 4 4" xfId="14294"/>
    <cellStyle name="SAPBEXstdItemX 4 4 2" xfId="14295"/>
    <cellStyle name="SAPBEXstdItemX 4 4 3" xfId="14296"/>
    <cellStyle name="SAPBEXstdItemX 4 5" xfId="14297"/>
    <cellStyle name="SAPBEXstdItemX 4 6" xfId="14298"/>
    <cellStyle name="SAPBEXstdItemX 4 7" xfId="14299"/>
    <cellStyle name="SAPBEXstdItemX 5" xfId="14300"/>
    <cellStyle name="SAPBEXstdItemX 5 2" xfId="14301"/>
    <cellStyle name="SAPBEXstdItemX 5 2 2" xfId="14302"/>
    <cellStyle name="SAPBEXstdItemX 5 2 3" xfId="14303"/>
    <cellStyle name="SAPBEXstdItemX 5 3" xfId="14304"/>
    <cellStyle name="SAPBEXstdItemX 5 3 2" xfId="14305"/>
    <cellStyle name="SAPBEXstdItemX 5 3 3" xfId="14306"/>
    <cellStyle name="SAPBEXstdItemX 5 4" xfId="14307"/>
    <cellStyle name="SAPBEXstdItemX 5 4 2" xfId="14308"/>
    <cellStyle name="SAPBEXstdItemX 5 4 3" xfId="14309"/>
    <cellStyle name="SAPBEXstdItemX 5 5" xfId="14310"/>
    <cellStyle name="SAPBEXstdItemX 5 6" xfId="14311"/>
    <cellStyle name="SAPBEXstdItemX 5 7" xfId="14312"/>
    <cellStyle name="SAPBEXstdItemX 6" xfId="14313"/>
    <cellStyle name="SAPBEXstdItemX 6 2" xfId="14314"/>
    <cellStyle name="SAPBEXstdItemX 6 2 2" xfId="14315"/>
    <cellStyle name="SAPBEXstdItemX 6 2 3" xfId="14316"/>
    <cellStyle name="SAPBEXstdItemX 6 3" xfId="14317"/>
    <cellStyle name="SAPBEXstdItemX 6 3 2" xfId="14318"/>
    <cellStyle name="SAPBEXstdItemX 6 3 3" xfId="14319"/>
    <cellStyle name="SAPBEXstdItemX 6 4" xfId="14320"/>
    <cellStyle name="SAPBEXstdItemX 6 4 2" xfId="14321"/>
    <cellStyle name="SAPBEXstdItemX 6 4 3" xfId="14322"/>
    <cellStyle name="SAPBEXstdItemX 6 5" xfId="14323"/>
    <cellStyle name="SAPBEXstdItemX 6 6" xfId="14324"/>
    <cellStyle name="SAPBEXstdItemX 6 7" xfId="14325"/>
    <cellStyle name="SAPBEXstdItemX 7" xfId="14326"/>
    <cellStyle name="SAPBEXstdItemX 7 2" xfId="14327"/>
    <cellStyle name="SAPBEXstdItemX 7 2 2" xfId="14328"/>
    <cellStyle name="SAPBEXstdItemX 7 2 3" xfId="14329"/>
    <cellStyle name="SAPBEXstdItemX 7 3" xfId="14330"/>
    <cellStyle name="SAPBEXstdItemX 7 3 2" xfId="14331"/>
    <cellStyle name="SAPBEXstdItemX 7 3 3" xfId="14332"/>
    <cellStyle name="SAPBEXstdItemX 7 4" xfId="14333"/>
    <cellStyle name="SAPBEXstdItemX 7 4 2" xfId="14334"/>
    <cellStyle name="SAPBEXstdItemX 7 4 3" xfId="14335"/>
    <cellStyle name="SAPBEXstdItemX 7 5" xfId="14336"/>
    <cellStyle name="SAPBEXstdItemX 7 6" xfId="14337"/>
    <cellStyle name="SAPBEXstdItemX 7 7" xfId="14338"/>
    <cellStyle name="SAPBEXstdItemX 8" xfId="14339"/>
    <cellStyle name="SAPBEXstdItemX 8 2" xfId="14340"/>
    <cellStyle name="SAPBEXstdItemX 8 2 2" xfId="14341"/>
    <cellStyle name="SAPBEXstdItemX 8 2 3" xfId="14342"/>
    <cellStyle name="SAPBEXstdItemX 8 3" xfId="14343"/>
    <cellStyle name="SAPBEXstdItemX 8 3 2" xfId="14344"/>
    <cellStyle name="SAPBEXstdItemX 8 3 3" xfId="14345"/>
    <cellStyle name="SAPBEXstdItemX 8 4" xfId="14346"/>
    <cellStyle name="SAPBEXstdItemX 8 4 2" xfId="14347"/>
    <cellStyle name="SAPBEXstdItemX 8 4 3" xfId="14348"/>
    <cellStyle name="SAPBEXstdItemX 8 5" xfId="14349"/>
    <cellStyle name="SAPBEXstdItemX 8 6" xfId="14350"/>
    <cellStyle name="SAPBEXstdItemX 8 7" xfId="14351"/>
    <cellStyle name="SAPBEXstdItemX 9" xfId="14352"/>
    <cellStyle name="SAPBEXstdItemX 9 2" xfId="14353"/>
    <cellStyle name="SAPBEXstdItemX 9 2 2" xfId="14354"/>
    <cellStyle name="SAPBEXstdItemX 9 2 3" xfId="14355"/>
    <cellStyle name="SAPBEXstdItemX 9 3" xfId="14356"/>
    <cellStyle name="SAPBEXstdItemX 9 3 2" xfId="14357"/>
    <cellStyle name="SAPBEXstdItemX 9 3 3" xfId="14358"/>
    <cellStyle name="SAPBEXstdItemX 9 4" xfId="14359"/>
    <cellStyle name="SAPBEXstdItemX 9 4 2" xfId="14360"/>
    <cellStyle name="SAPBEXstdItemX 9 4 3" xfId="14361"/>
    <cellStyle name="SAPBEXstdItemX 9 5" xfId="14362"/>
    <cellStyle name="SAPBEXstdItemX 9 6" xfId="14363"/>
    <cellStyle name="SAPBEXstdItemX 9 7" xfId="14364"/>
    <cellStyle name="SAPBEXstdItemX_Компании" xfId="14365"/>
    <cellStyle name="SAPBEXtitle" xfId="14366"/>
    <cellStyle name="SAPBEXtitle 2" xfId="14367"/>
    <cellStyle name="SAPBEXtitle 2 2" xfId="14368"/>
    <cellStyle name="SAPBEXtitle 2 3" xfId="14369"/>
    <cellStyle name="SAPBEXtitle 3" xfId="14370"/>
    <cellStyle name="SAPBEXtitle 3 2" xfId="14371"/>
    <cellStyle name="SAPBEXtitle 4" xfId="14372"/>
    <cellStyle name="SAPBEXtitle 5" xfId="14373"/>
    <cellStyle name="SAPBEXtitle_Компании" xfId="14374"/>
    <cellStyle name="SAPBEXunassignedItem" xfId="14375"/>
    <cellStyle name="SAPBEXundefined" xfId="14376"/>
    <cellStyle name="SAPBEXundefined 10" xfId="14377"/>
    <cellStyle name="SAPBEXundefined 10 2" xfId="14378"/>
    <cellStyle name="SAPBEXundefined 10 2 2" xfId="14379"/>
    <cellStyle name="SAPBEXundefined 10 2 3" xfId="14380"/>
    <cellStyle name="SAPBEXundefined 10 3" xfId="14381"/>
    <cellStyle name="SAPBEXundefined 10 3 2" xfId="14382"/>
    <cellStyle name="SAPBEXundefined 10 3 3" xfId="14383"/>
    <cellStyle name="SAPBEXundefined 10 4" xfId="14384"/>
    <cellStyle name="SAPBEXundefined 10 4 2" xfId="14385"/>
    <cellStyle name="SAPBEXundefined 10 4 3" xfId="14386"/>
    <cellStyle name="SAPBEXundefined 10 5" xfId="14387"/>
    <cellStyle name="SAPBEXundefined 10 6" xfId="14388"/>
    <cellStyle name="SAPBEXundefined 10 7" xfId="14389"/>
    <cellStyle name="SAPBEXundefined 11" xfId="14390"/>
    <cellStyle name="SAPBEXundefined 11 2" xfId="14391"/>
    <cellStyle name="SAPBEXundefined 11 2 2" xfId="14392"/>
    <cellStyle name="SAPBEXundefined 11 2 3" xfId="14393"/>
    <cellStyle name="SAPBEXundefined 11 3" xfId="14394"/>
    <cellStyle name="SAPBEXundefined 11 3 2" xfId="14395"/>
    <cellStyle name="SAPBEXundefined 11 3 3" xfId="14396"/>
    <cellStyle name="SAPBEXundefined 11 4" xfId="14397"/>
    <cellStyle name="SAPBEXundefined 11 4 2" xfId="14398"/>
    <cellStyle name="SAPBEXundefined 11 4 3" xfId="14399"/>
    <cellStyle name="SAPBEXundefined 11 5" xfId="14400"/>
    <cellStyle name="SAPBEXundefined 11 6" xfId="14401"/>
    <cellStyle name="SAPBEXundefined 11 7" xfId="14402"/>
    <cellStyle name="SAPBEXundefined 12" xfId="14403"/>
    <cellStyle name="SAPBEXundefined 12 2" xfId="14404"/>
    <cellStyle name="SAPBEXundefined 12 2 2" xfId="14405"/>
    <cellStyle name="SAPBEXundefined 12 2 3" xfId="14406"/>
    <cellStyle name="SAPBEXundefined 12 3" xfId="14407"/>
    <cellStyle name="SAPBEXundefined 12 3 2" xfId="14408"/>
    <cellStyle name="SAPBEXundefined 12 3 3" xfId="14409"/>
    <cellStyle name="SAPBEXundefined 12 4" xfId="14410"/>
    <cellStyle name="SAPBEXundefined 12 4 2" xfId="14411"/>
    <cellStyle name="SAPBEXundefined 12 4 3" xfId="14412"/>
    <cellStyle name="SAPBEXundefined 12 5" xfId="14413"/>
    <cellStyle name="SAPBEXundefined 12 6" xfId="14414"/>
    <cellStyle name="SAPBEXundefined 12 7" xfId="14415"/>
    <cellStyle name="SAPBEXundefined 13" xfId="14416"/>
    <cellStyle name="SAPBEXundefined 13 2" xfId="14417"/>
    <cellStyle name="SAPBEXundefined 13 2 2" xfId="14418"/>
    <cellStyle name="SAPBEXundefined 13 2 3" xfId="14419"/>
    <cellStyle name="SAPBEXundefined 13 3" xfId="14420"/>
    <cellStyle name="SAPBEXundefined 13 3 2" xfId="14421"/>
    <cellStyle name="SAPBEXundefined 13 3 3" xfId="14422"/>
    <cellStyle name="SAPBEXundefined 13 4" xfId="14423"/>
    <cellStyle name="SAPBEXundefined 13 4 2" xfId="14424"/>
    <cellStyle name="SAPBEXundefined 13 4 3" xfId="14425"/>
    <cellStyle name="SAPBEXundefined 13 5" xfId="14426"/>
    <cellStyle name="SAPBEXundefined 13 6" xfId="14427"/>
    <cellStyle name="SAPBEXundefined 13 7" xfId="14428"/>
    <cellStyle name="SAPBEXundefined 14" xfId="14429"/>
    <cellStyle name="SAPBEXundefined 14 2" xfId="14430"/>
    <cellStyle name="SAPBEXundefined 14 2 2" xfId="14431"/>
    <cellStyle name="SAPBEXundefined 14 2 3" xfId="14432"/>
    <cellStyle name="SAPBEXundefined 14 3" xfId="14433"/>
    <cellStyle name="SAPBEXundefined 14 3 2" xfId="14434"/>
    <cellStyle name="SAPBEXundefined 14 3 3" xfId="14435"/>
    <cellStyle name="SAPBEXundefined 14 4" xfId="14436"/>
    <cellStyle name="SAPBEXundefined 14 4 2" xfId="14437"/>
    <cellStyle name="SAPBEXundefined 14 4 3" xfId="14438"/>
    <cellStyle name="SAPBEXundefined 14 5" xfId="14439"/>
    <cellStyle name="SAPBEXundefined 14 6" xfId="14440"/>
    <cellStyle name="SAPBEXundefined 14 7" xfId="14441"/>
    <cellStyle name="SAPBEXundefined 15" xfId="14442"/>
    <cellStyle name="SAPBEXundefined 15 2" xfId="14443"/>
    <cellStyle name="SAPBEXundefined 15 2 2" xfId="14444"/>
    <cellStyle name="SAPBEXundefined 15 2 3" xfId="14445"/>
    <cellStyle name="SAPBEXundefined 15 2 4" xfId="14446"/>
    <cellStyle name="SAPBEXundefined 15 3" xfId="14447"/>
    <cellStyle name="SAPBEXundefined 15 3 2" xfId="14448"/>
    <cellStyle name="SAPBEXundefined 15 3 3" xfId="14449"/>
    <cellStyle name="SAPBEXundefined 15 4" xfId="14450"/>
    <cellStyle name="SAPBEXundefined 15 5" xfId="14451"/>
    <cellStyle name="SAPBEXundefined 15 6" xfId="14452"/>
    <cellStyle name="SAPBEXundefined 16" xfId="14453"/>
    <cellStyle name="SAPBEXundefined 16 2" xfId="14454"/>
    <cellStyle name="SAPBEXundefined 16 3" xfId="14455"/>
    <cellStyle name="SAPBEXundefined 16 4" xfId="14456"/>
    <cellStyle name="SAPBEXundefined 17" xfId="14457"/>
    <cellStyle name="SAPBEXundefined 17 2" xfId="14458"/>
    <cellStyle name="SAPBEXundefined 17 3" xfId="14459"/>
    <cellStyle name="SAPBEXundefined 18" xfId="14460"/>
    <cellStyle name="SAPBEXundefined 19" xfId="14461"/>
    <cellStyle name="SAPBEXundefined 2" xfId="14462"/>
    <cellStyle name="SAPBEXundefined 2 2" xfId="14463"/>
    <cellStyle name="SAPBEXundefined 2 2 2" xfId="14464"/>
    <cellStyle name="SAPBEXundefined 2 2 3" xfId="14465"/>
    <cellStyle name="SAPBEXundefined 2 2 4" xfId="14466"/>
    <cellStyle name="SAPBEXundefined 2 3" xfId="14467"/>
    <cellStyle name="SAPBEXundefined 2 3 2" xfId="14468"/>
    <cellStyle name="SAPBEXundefined 2 3 3" xfId="14469"/>
    <cellStyle name="SAPBEXundefined 2 4" xfId="14470"/>
    <cellStyle name="SAPBEXundefined 2 4 2" xfId="14471"/>
    <cellStyle name="SAPBEXundefined 2 4 3" xfId="14472"/>
    <cellStyle name="SAPBEXundefined 2 5" xfId="14473"/>
    <cellStyle name="SAPBEXundefined 2 6" xfId="14474"/>
    <cellStyle name="SAPBEXundefined 2 7" xfId="14475"/>
    <cellStyle name="SAPBEXundefined 2 8" xfId="14476"/>
    <cellStyle name="SAPBEXundefined 20" xfId="14477"/>
    <cellStyle name="SAPBEXundefined 21" xfId="14478"/>
    <cellStyle name="SAPBEXundefined 3" xfId="14479"/>
    <cellStyle name="SAPBEXundefined 3 2" xfId="14480"/>
    <cellStyle name="SAPBEXundefined 3 2 2" xfId="14481"/>
    <cellStyle name="SAPBEXundefined 3 2 3" xfId="14482"/>
    <cellStyle name="SAPBEXundefined 3 3" xfId="14483"/>
    <cellStyle name="SAPBEXundefined 3 3 2" xfId="14484"/>
    <cellStyle name="SAPBEXundefined 3 3 3" xfId="14485"/>
    <cellStyle name="SAPBEXundefined 3 4" xfId="14486"/>
    <cellStyle name="SAPBEXundefined 3 4 2" xfId="14487"/>
    <cellStyle name="SAPBEXundefined 3 4 3" xfId="14488"/>
    <cellStyle name="SAPBEXundefined 3 5" xfId="14489"/>
    <cellStyle name="SAPBEXundefined 3 6" xfId="14490"/>
    <cellStyle name="SAPBEXundefined 3 7" xfId="14491"/>
    <cellStyle name="SAPBEXundefined 3 8" xfId="14492"/>
    <cellStyle name="SAPBEXundefined 4" xfId="14493"/>
    <cellStyle name="SAPBEXundefined 4 2" xfId="14494"/>
    <cellStyle name="SAPBEXundefined 4 2 2" xfId="14495"/>
    <cellStyle name="SAPBEXundefined 4 2 3" xfId="14496"/>
    <cellStyle name="SAPBEXundefined 4 3" xfId="14497"/>
    <cellStyle name="SAPBEXundefined 4 3 2" xfId="14498"/>
    <cellStyle name="SAPBEXundefined 4 3 3" xfId="14499"/>
    <cellStyle name="SAPBEXundefined 4 4" xfId="14500"/>
    <cellStyle name="SAPBEXundefined 4 4 2" xfId="14501"/>
    <cellStyle name="SAPBEXundefined 4 4 3" xfId="14502"/>
    <cellStyle name="SAPBEXundefined 4 5" xfId="14503"/>
    <cellStyle name="SAPBEXundefined 4 6" xfId="14504"/>
    <cellStyle name="SAPBEXundefined 4 7" xfId="14505"/>
    <cellStyle name="SAPBEXundefined 5" xfId="14506"/>
    <cellStyle name="SAPBEXundefined 5 2" xfId="14507"/>
    <cellStyle name="SAPBEXundefined 5 2 2" xfId="14508"/>
    <cellStyle name="SAPBEXundefined 5 2 3" xfId="14509"/>
    <cellStyle name="SAPBEXundefined 5 3" xfId="14510"/>
    <cellStyle name="SAPBEXundefined 5 3 2" xfId="14511"/>
    <cellStyle name="SAPBEXundefined 5 3 3" xfId="14512"/>
    <cellStyle name="SAPBEXundefined 5 4" xfId="14513"/>
    <cellStyle name="SAPBEXundefined 5 4 2" xfId="14514"/>
    <cellStyle name="SAPBEXundefined 5 4 3" xfId="14515"/>
    <cellStyle name="SAPBEXundefined 5 5" xfId="14516"/>
    <cellStyle name="SAPBEXundefined 5 6" xfId="14517"/>
    <cellStyle name="SAPBEXundefined 5 7" xfId="14518"/>
    <cellStyle name="SAPBEXundefined 6" xfId="14519"/>
    <cellStyle name="SAPBEXundefined 6 2" xfId="14520"/>
    <cellStyle name="SAPBEXundefined 6 2 2" xfId="14521"/>
    <cellStyle name="SAPBEXundefined 6 2 3" xfId="14522"/>
    <cellStyle name="SAPBEXundefined 6 3" xfId="14523"/>
    <cellStyle name="SAPBEXundefined 6 3 2" xfId="14524"/>
    <cellStyle name="SAPBEXundefined 6 3 3" xfId="14525"/>
    <cellStyle name="SAPBEXundefined 6 4" xfId="14526"/>
    <cellStyle name="SAPBEXundefined 6 4 2" xfId="14527"/>
    <cellStyle name="SAPBEXundefined 6 4 3" xfId="14528"/>
    <cellStyle name="SAPBEXundefined 6 5" xfId="14529"/>
    <cellStyle name="SAPBEXundefined 6 6" xfId="14530"/>
    <cellStyle name="SAPBEXundefined 6 7" xfId="14531"/>
    <cellStyle name="SAPBEXundefined 7" xfId="14532"/>
    <cellStyle name="SAPBEXundefined 7 2" xfId="14533"/>
    <cellStyle name="SAPBEXundefined 7 2 2" xfId="14534"/>
    <cellStyle name="SAPBEXundefined 7 2 3" xfId="14535"/>
    <cellStyle name="SAPBEXundefined 7 3" xfId="14536"/>
    <cellStyle name="SAPBEXundefined 7 3 2" xfId="14537"/>
    <cellStyle name="SAPBEXundefined 7 3 3" xfId="14538"/>
    <cellStyle name="SAPBEXundefined 7 4" xfId="14539"/>
    <cellStyle name="SAPBEXundefined 7 4 2" xfId="14540"/>
    <cellStyle name="SAPBEXundefined 7 4 3" xfId="14541"/>
    <cellStyle name="SAPBEXundefined 7 5" xfId="14542"/>
    <cellStyle name="SAPBEXundefined 7 6" xfId="14543"/>
    <cellStyle name="SAPBEXundefined 7 7" xfId="14544"/>
    <cellStyle name="SAPBEXundefined 8" xfId="14545"/>
    <cellStyle name="SAPBEXundefined 8 2" xfId="14546"/>
    <cellStyle name="SAPBEXundefined 8 2 2" xfId="14547"/>
    <cellStyle name="SAPBEXundefined 8 2 3" xfId="14548"/>
    <cellStyle name="SAPBEXundefined 8 3" xfId="14549"/>
    <cellStyle name="SAPBEXundefined 8 3 2" xfId="14550"/>
    <cellStyle name="SAPBEXundefined 8 3 3" xfId="14551"/>
    <cellStyle name="SAPBEXundefined 8 4" xfId="14552"/>
    <cellStyle name="SAPBEXundefined 8 4 2" xfId="14553"/>
    <cellStyle name="SAPBEXundefined 8 4 3" xfId="14554"/>
    <cellStyle name="SAPBEXundefined 8 5" xfId="14555"/>
    <cellStyle name="SAPBEXundefined 8 6" xfId="14556"/>
    <cellStyle name="SAPBEXundefined 8 7" xfId="14557"/>
    <cellStyle name="SAPBEXundefined 9" xfId="14558"/>
    <cellStyle name="SAPBEXundefined 9 2" xfId="14559"/>
    <cellStyle name="SAPBEXundefined 9 2 2" xfId="14560"/>
    <cellStyle name="SAPBEXundefined 9 2 3" xfId="14561"/>
    <cellStyle name="SAPBEXundefined 9 3" xfId="14562"/>
    <cellStyle name="SAPBEXundefined 9 3 2" xfId="14563"/>
    <cellStyle name="SAPBEXundefined 9 3 3" xfId="14564"/>
    <cellStyle name="SAPBEXundefined 9 4" xfId="14565"/>
    <cellStyle name="SAPBEXundefined 9 4 2" xfId="14566"/>
    <cellStyle name="SAPBEXundefined 9 4 3" xfId="14567"/>
    <cellStyle name="SAPBEXundefined 9 5" xfId="14568"/>
    <cellStyle name="SAPBEXundefined 9 6" xfId="14569"/>
    <cellStyle name="SAPBEXundefined 9 7" xfId="14570"/>
    <cellStyle name="SAPBEXundefined_Компании" xfId="14571"/>
    <cellStyle name="Section Total" xfId="14572"/>
    <cellStyle name="Sheet Title" xfId="14573"/>
    <cellStyle name="Sheet Title 2" xfId="14574"/>
    <cellStyle name="Sheet Title 3" xfId="14575"/>
    <cellStyle name="Sheet Title 4" xfId="14576"/>
    <cellStyle name="Sheet Title 5" xfId="14577"/>
    <cellStyle name="small" xfId="14578"/>
    <cellStyle name="st1" xfId="14579"/>
    <cellStyle name="Standard_Anpassen der Amortisation" xfId="204"/>
    <cellStyle name="Style 1" xfId="14580"/>
    <cellStyle name="Subsection Name" xfId="14581"/>
    <cellStyle name="Subsection Total" xfId="14582"/>
    <cellStyle name="Summa" xfId="14583"/>
    <cellStyle name="Summe" xfId="14584"/>
    <cellStyle name="t2" xfId="205"/>
    <cellStyle name="t2 10" xfId="14585"/>
    <cellStyle name="t2 2" xfId="14586"/>
    <cellStyle name="t2 2 2" xfId="14587"/>
    <cellStyle name="t2 2 2 2" xfId="14588"/>
    <cellStyle name="t2 2 3" xfId="14589"/>
    <cellStyle name="t2 2_Графики к СИП ВКС 2012 " xfId="14590"/>
    <cellStyle name="t2 3" xfId="14591"/>
    <cellStyle name="t2 3 2" xfId="14592"/>
    <cellStyle name="t2 3 3" xfId="14593"/>
    <cellStyle name="t2 4" xfId="14594"/>
    <cellStyle name="t2 4 2" xfId="14595"/>
    <cellStyle name="t2 5" xfId="14596"/>
    <cellStyle name="t2 5 2" xfId="14597"/>
    <cellStyle name="t2 6" xfId="14598"/>
    <cellStyle name="t2 6 2" xfId="14599"/>
    <cellStyle name="t2 7" xfId="14600"/>
    <cellStyle name="t2 7 2" xfId="14601"/>
    <cellStyle name="t2 8" xfId="14602"/>
    <cellStyle name="t2 8 2" xfId="14603"/>
    <cellStyle name="t2 9" xfId="14604"/>
    <cellStyle name="t2 9 2" xfId="14605"/>
    <cellStyle name="Table" xfId="14606"/>
    <cellStyle name="Table Heading" xfId="14607"/>
    <cellStyle name="TableStyleLight1" xfId="14608"/>
    <cellStyle name="TableStyleLight1 2" xfId="14609"/>
    <cellStyle name="TableStyleLight1 3" xfId="14610"/>
    <cellStyle name="TableStyleLight1 4" xfId="14611"/>
    <cellStyle name="TableStyleLight1 5" xfId="14612"/>
    <cellStyle name="test" xfId="14613"/>
    <cellStyle name="Text" xfId="14614"/>
    <cellStyle name="Tioma Back" xfId="206"/>
    <cellStyle name="Tioma Back 2" xfId="14615"/>
    <cellStyle name="Tioma Back 2 2" xfId="14616"/>
    <cellStyle name="Tioma Back 2 2 2" xfId="14617"/>
    <cellStyle name="Tioma Back 2 3" xfId="14618"/>
    <cellStyle name="Tioma Back 2 3 2" xfId="14619"/>
    <cellStyle name="Tioma Back 3" xfId="14620"/>
    <cellStyle name="Tioma Back 3 2" xfId="14621"/>
    <cellStyle name="Tioma Back 4" xfId="14622"/>
    <cellStyle name="Tioma Back 4 2" xfId="14623"/>
    <cellStyle name="Tioma Back 4 3" xfId="14624"/>
    <cellStyle name="Tioma Back 5" xfId="14625"/>
    <cellStyle name="Tioma Back 6" xfId="14626"/>
    <cellStyle name="Tioma Back 7" xfId="14627"/>
    <cellStyle name="Tioma Back 8" xfId="14628"/>
    <cellStyle name="Tioma Back 9" xfId="14629"/>
    <cellStyle name="Tioma Back_ВоКС_ИП_ ТС_2011_2011_09_01_ отчет" xfId="14630"/>
    <cellStyle name="Tioma Cells No Values" xfId="207"/>
    <cellStyle name="Tioma Cells No Values 2" xfId="14631"/>
    <cellStyle name="Tioma Cells No Values 3" xfId="14632"/>
    <cellStyle name="Tioma Cells No Values 4" xfId="14633"/>
    <cellStyle name="Tioma Cells No Values 5" xfId="14634"/>
    <cellStyle name="Tioma Cells No Values 6" xfId="14635"/>
    <cellStyle name="Tioma formula" xfId="208"/>
    <cellStyle name="Tioma formula 2" xfId="14636"/>
    <cellStyle name="Tioma formula 2 2" xfId="14637"/>
    <cellStyle name="Tioma formula 3" xfId="14638"/>
    <cellStyle name="Tioma formula 3 2" xfId="14639"/>
    <cellStyle name="Tioma formula 4" xfId="14640"/>
    <cellStyle name="Tioma formula 5" xfId="14641"/>
    <cellStyle name="Tioma Input" xfId="209"/>
    <cellStyle name="Tioma Input 2" xfId="14642"/>
    <cellStyle name="Tioma Input 2 2" xfId="14643"/>
    <cellStyle name="Tioma Input 3" xfId="14644"/>
    <cellStyle name="Tioma Input 3 2" xfId="14645"/>
    <cellStyle name="Tioma Input 4" xfId="14646"/>
    <cellStyle name="Tioma Input 5" xfId="14647"/>
    <cellStyle name="Tioma style" xfId="210"/>
    <cellStyle name="Tioma style 10" xfId="14648"/>
    <cellStyle name="Tioma style 2" xfId="14649"/>
    <cellStyle name="Tioma style 2 2" xfId="14650"/>
    <cellStyle name="Tioma style 2 2 2" xfId="14651"/>
    <cellStyle name="Tioma style 2 3" xfId="14652"/>
    <cellStyle name="Tioma style 2_Графики к СИП ВКС 2012 " xfId="14653"/>
    <cellStyle name="Tioma style 3" xfId="14654"/>
    <cellStyle name="Tioma style 3 2" xfId="14655"/>
    <cellStyle name="Tioma style 3 3" xfId="14656"/>
    <cellStyle name="Tioma style 4" xfId="14657"/>
    <cellStyle name="Tioma style 4 2" xfId="14658"/>
    <cellStyle name="Tioma style 5" xfId="14659"/>
    <cellStyle name="Tioma style 5 2" xfId="14660"/>
    <cellStyle name="Tioma style 6" xfId="14661"/>
    <cellStyle name="Tioma style 6 2" xfId="14662"/>
    <cellStyle name="Tioma style 7" xfId="14663"/>
    <cellStyle name="Tioma style 7 2" xfId="14664"/>
    <cellStyle name="Tioma style 8" xfId="14665"/>
    <cellStyle name="Tioma style 8 2" xfId="14666"/>
    <cellStyle name="Tioma style 9" xfId="14667"/>
    <cellStyle name="Tioma style 9 2" xfId="14668"/>
    <cellStyle name="Title" xfId="14669"/>
    <cellStyle name="Title 4" xfId="19505"/>
    <cellStyle name="To" xfId="14670"/>
    <cellStyle name="TopGrey" xfId="14671"/>
    <cellStyle name="Total" xfId="14672"/>
    <cellStyle name="Total 10" xfId="14673"/>
    <cellStyle name="Total 10 2" xfId="14674"/>
    <cellStyle name="Total 10 2 2" xfId="14675"/>
    <cellStyle name="Total 10 2 3" xfId="14676"/>
    <cellStyle name="Total 10 3" xfId="14677"/>
    <cellStyle name="Total 10 3 2" xfId="14678"/>
    <cellStyle name="Total 10 3 3" xfId="14679"/>
    <cellStyle name="Total 10 4" xfId="14680"/>
    <cellStyle name="Total 10 4 2" xfId="14681"/>
    <cellStyle name="Total 10 4 3" xfId="14682"/>
    <cellStyle name="Total 10 5" xfId="14683"/>
    <cellStyle name="Total 10 6" xfId="14684"/>
    <cellStyle name="Total 10 7" xfId="14685"/>
    <cellStyle name="Total 11" xfId="14686"/>
    <cellStyle name="Total 11 2" xfId="14687"/>
    <cellStyle name="Total 11 2 2" xfId="14688"/>
    <cellStyle name="Total 11 2 3" xfId="14689"/>
    <cellStyle name="Total 11 3" xfId="14690"/>
    <cellStyle name="Total 11 3 2" xfId="14691"/>
    <cellStyle name="Total 11 3 3" xfId="14692"/>
    <cellStyle name="Total 11 4" xfId="14693"/>
    <cellStyle name="Total 11 4 2" xfId="14694"/>
    <cellStyle name="Total 11 4 3" xfId="14695"/>
    <cellStyle name="Total 11 5" xfId="14696"/>
    <cellStyle name="Total 11 6" xfId="14697"/>
    <cellStyle name="Total 11 7" xfId="14698"/>
    <cellStyle name="Total 12" xfId="14699"/>
    <cellStyle name="Total 12 2" xfId="14700"/>
    <cellStyle name="Total 12 2 2" xfId="14701"/>
    <cellStyle name="Total 12 2 3" xfId="14702"/>
    <cellStyle name="Total 12 3" xfId="14703"/>
    <cellStyle name="Total 12 3 2" xfId="14704"/>
    <cellStyle name="Total 12 3 3" xfId="14705"/>
    <cellStyle name="Total 12 4" xfId="14706"/>
    <cellStyle name="Total 12 4 2" xfId="14707"/>
    <cellStyle name="Total 12 4 3" xfId="14708"/>
    <cellStyle name="Total 12 5" xfId="14709"/>
    <cellStyle name="Total 12 6" xfId="14710"/>
    <cellStyle name="Total 12 7" xfId="14711"/>
    <cellStyle name="Total 13" xfId="14712"/>
    <cellStyle name="Total 13 2" xfId="14713"/>
    <cellStyle name="Total 13 2 2" xfId="14714"/>
    <cellStyle name="Total 13 2 3" xfId="14715"/>
    <cellStyle name="Total 13 3" xfId="14716"/>
    <cellStyle name="Total 13 3 2" xfId="14717"/>
    <cellStyle name="Total 13 3 3" xfId="14718"/>
    <cellStyle name="Total 13 4" xfId="14719"/>
    <cellStyle name="Total 13 4 2" xfId="14720"/>
    <cellStyle name="Total 13 4 3" xfId="14721"/>
    <cellStyle name="Total 13 5" xfId="14722"/>
    <cellStyle name="Total 13 6" xfId="14723"/>
    <cellStyle name="Total 13 7" xfId="14724"/>
    <cellStyle name="Total 14" xfId="14725"/>
    <cellStyle name="Total 14 2" xfId="14726"/>
    <cellStyle name="Total 14 2 2" xfId="14727"/>
    <cellStyle name="Total 14 2 3" xfId="14728"/>
    <cellStyle name="Total 14 3" xfId="14729"/>
    <cellStyle name="Total 14 3 2" xfId="14730"/>
    <cellStyle name="Total 14 3 3" xfId="14731"/>
    <cellStyle name="Total 14 4" xfId="14732"/>
    <cellStyle name="Total 14 4 2" xfId="14733"/>
    <cellStyle name="Total 14 4 3" xfId="14734"/>
    <cellStyle name="Total 14 5" xfId="14735"/>
    <cellStyle name="Total 14 6" xfId="14736"/>
    <cellStyle name="Total 14 7" xfId="14737"/>
    <cellStyle name="Total 15" xfId="14738"/>
    <cellStyle name="Total 15 2" xfId="14739"/>
    <cellStyle name="Total 15 2 2" xfId="14740"/>
    <cellStyle name="Total 15 2 3" xfId="14741"/>
    <cellStyle name="Total 15 2 4" xfId="14742"/>
    <cellStyle name="Total 15 3" xfId="14743"/>
    <cellStyle name="Total 15 3 2" xfId="14744"/>
    <cellStyle name="Total 15 3 3" xfId="14745"/>
    <cellStyle name="Total 15 4" xfId="14746"/>
    <cellStyle name="Total 15 5" xfId="14747"/>
    <cellStyle name="Total 15 6" xfId="14748"/>
    <cellStyle name="Total 16" xfId="14749"/>
    <cellStyle name="Total 16 2" xfId="14750"/>
    <cellStyle name="Total 16 3" xfId="14751"/>
    <cellStyle name="Total 16 4" xfId="14752"/>
    <cellStyle name="Total 17" xfId="14753"/>
    <cellStyle name="Total 17 2" xfId="14754"/>
    <cellStyle name="Total 17 3" xfId="14755"/>
    <cellStyle name="Total 18" xfId="14756"/>
    <cellStyle name="Total 19" xfId="14757"/>
    <cellStyle name="Total 2" xfId="14758"/>
    <cellStyle name="Total 2 2" xfId="14759"/>
    <cellStyle name="Total 2 2 2" xfId="14760"/>
    <cellStyle name="Total 2 2 3" xfId="14761"/>
    <cellStyle name="Total 2 3" xfId="14762"/>
    <cellStyle name="Total 2 3 2" xfId="14763"/>
    <cellStyle name="Total 2 3 3" xfId="14764"/>
    <cellStyle name="Total 2 4" xfId="14765"/>
    <cellStyle name="Total 2 4 2" xfId="14766"/>
    <cellStyle name="Total 2 4 3" xfId="14767"/>
    <cellStyle name="Total 2 5" xfId="14768"/>
    <cellStyle name="Total 2 6" xfId="14769"/>
    <cellStyle name="Total 2 7" xfId="14770"/>
    <cellStyle name="Total 20" xfId="14771"/>
    <cellStyle name="Total 21" xfId="14772"/>
    <cellStyle name="Total 22" xfId="14773"/>
    <cellStyle name="Total 3" xfId="14774"/>
    <cellStyle name="Total 3 2" xfId="14775"/>
    <cellStyle name="Total 3 2 2" xfId="14776"/>
    <cellStyle name="Total 3 2 3" xfId="14777"/>
    <cellStyle name="Total 3 3" xfId="14778"/>
    <cellStyle name="Total 3 3 2" xfId="14779"/>
    <cellStyle name="Total 3 3 3" xfId="14780"/>
    <cellStyle name="Total 3 4" xfId="14781"/>
    <cellStyle name="Total 3 4 2" xfId="14782"/>
    <cellStyle name="Total 3 4 3" xfId="14783"/>
    <cellStyle name="Total 3 5" xfId="14784"/>
    <cellStyle name="Total 3 6" xfId="14785"/>
    <cellStyle name="Total 3 7" xfId="14786"/>
    <cellStyle name="Total 4" xfId="14787"/>
    <cellStyle name="Total 4 2" xfId="14788"/>
    <cellStyle name="Total 4 2 2" xfId="14789"/>
    <cellStyle name="Total 4 2 3" xfId="14790"/>
    <cellStyle name="Total 4 3" xfId="14791"/>
    <cellStyle name="Total 4 3 2" xfId="14792"/>
    <cellStyle name="Total 4 3 3" xfId="14793"/>
    <cellStyle name="Total 4 4" xfId="14794"/>
    <cellStyle name="Total 4 4 2" xfId="14795"/>
    <cellStyle name="Total 4 4 3" xfId="14796"/>
    <cellStyle name="Total 4 5" xfId="14797"/>
    <cellStyle name="Total 4 6" xfId="14798"/>
    <cellStyle name="Total 4 7" xfId="14799"/>
    <cellStyle name="Total 5" xfId="14800"/>
    <cellStyle name="Total 5 2" xfId="14801"/>
    <cellStyle name="Total 5 2 2" xfId="14802"/>
    <cellStyle name="Total 5 2 3" xfId="14803"/>
    <cellStyle name="Total 5 3" xfId="14804"/>
    <cellStyle name="Total 5 3 2" xfId="14805"/>
    <cellStyle name="Total 5 3 3" xfId="14806"/>
    <cellStyle name="Total 5 4" xfId="14807"/>
    <cellStyle name="Total 5 4 2" xfId="14808"/>
    <cellStyle name="Total 5 4 3" xfId="14809"/>
    <cellStyle name="Total 5 5" xfId="14810"/>
    <cellStyle name="Total 5 6" xfId="14811"/>
    <cellStyle name="Total 5 7" xfId="14812"/>
    <cellStyle name="Total 6" xfId="14813"/>
    <cellStyle name="Total 6 2" xfId="14814"/>
    <cellStyle name="Total 6 2 2" xfId="14815"/>
    <cellStyle name="Total 6 2 3" xfId="14816"/>
    <cellStyle name="Total 6 3" xfId="14817"/>
    <cellStyle name="Total 6 3 2" xfId="14818"/>
    <cellStyle name="Total 6 3 3" xfId="14819"/>
    <cellStyle name="Total 6 4" xfId="14820"/>
    <cellStyle name="Total 6 4 2" xfId="14821"/>
    <cellStyle name="Total 6 4 3" xfId="14822"/>
    <cellStyle name="Total 6 5" xfId="14823"/>
    <cellStyle name="Total 6 6" xfId="14824"/>
    <cellStyle name="Total 6 7" xfId="14825"/>
    <cellStyle name="Total 7" xfId="14826"/>
    <cellStyle name="Total 7 2" xfId="14827"/>
    <cellStyle name="Total 7 2 2" xfId="14828"/>
    <cellStyle name="Total 7 2 3" xfId="14829"/>
    <cellStyle name="Total 7 3" xfId="14830"/>
    <cellStyle name="Total 7 3 2" xfId="14831"/>
    <cellStyle name="Total 7 3 3" xfId="14832"/>
    <cellStyle name="Total 7 4" xfId="14833"/>
    <cellStyle name="Total 7 4 2" xfId="14834"/>
    <cellStyle name="Total 7 4 3" xfId="14835"/>
    <cellStyle name="Total 7 5" xfId="14836"/>
    <cellStyle name="Total 7 6" xfId="14837"/>
    <cellStyle name="Total 7 7" xfId="14838"/>
    <cellStyle name="Total 8" xfId="14839"/>
    <cellStyle name="Total 8 2" xfId="14840"/>
    <cellStyle name="Total 8 2 2" xfId="14841"/>
    <cellStyle name="Total 8 2 3" xfId="14842"/>
    <cellStyle name="Total 8 3" xfId="14843"/>
    <cellStyle name="Total 8 3 2" xfId="14844"/>
    <cellStyle name="Total 8 3 3" xfId="14845"/>
    <cellStyle name="Total 8 4" xfId="14846"/>
    <cellStyle name="Total 8 4 2" xfId="14847"/>
    <cellStyle name="Total 8 4 3" xfId="14848"/>
    <cellStyle name="Total 8 5" xfId="14849"/>
    <cellStyle name="Total 8 6" xfId="14850"/>
    <cellStyle name="Total 8 7" xfId="14851"/>
    <cellStyle name="Total 9" xfId="14852"/>
    <cellStyle name="Total 9 2" xfId="14853"/>
    <cellStyle name="Total 9 2 2" xfId="14854"/>
    <cellStyle name="Total 9 2 3" xfId="14855"/>
    <cellStyle name="Total 9 3" xfId="14856"/>
    <cellStyle name="Total 9 3 2" xfId="14857"/>
    <cellStyle name="Total 9 3 3" xfId="14858"/>
    <cellStyle name="Total 9 4" xfId="14859"/>
    <cellStyle name="Total 9 4 2" xfId="14860"/>
    <cellStyle name="Total 9 4 3" xfId="14861"/>
    <cellStyle name="Total 9 5" xfId="14862"/>
    <cellStyle name="Total 9 6" xfId="14863"/>
    <cellStyle name="Total 9 7" xfId="14864"/>
    <cellStyle name="Ujke,jq" xfId="14865"/>
    <cellStyle name="Undefiniert" xfId="14866"/>
    <cellStyle name="Validation" xfId="211"/>
    <cellStyle name="Validation 2" xfId="14867"/>
    <cellStyle name="Validation 2 2" xfId="14868"/>
    <cellStyle name="Validation 3" xfId="14869"/>
    <cellStyle name="Validation 3 2" xfId="14870"/>
    <cellStyle name="Valiotsikko" xfId="212"/>
    <cellStyle name="Valiotsikko 2" xfId="14871"/>
    <cellStyle name="Valiotsikko 2 2" xfId="14872"/>
    <cellStyle name="Valiotsikko 3" xfId="14873"/>
    <cellStyle name="Valiotsikko 4" xfId="14874"/>
    <cellStyle name="Valiotsikko 5" xfId="14875"/>
    <cellStyle name="Valuta (0)" xfId="14876"/>
    <cellStyle name="vb-rynok" xfId="14877"/>
    <cellStyle name="Vдliotsikko" xfId="213"/>
    <cellStyle name="Vдliotsikko 2" xfId="14878"/>
    <cellStyle name="Vдliotsikko 2 2" xfId="14879"/>
    <cellStyle name="Vдliotsikko 3" xfId="14880"/>
    <cellStyle name="Vдliotsikko 4" xfId="14881"/>
    <cellStyle name="Vдliotsikko 5" xfId="14882"/>
    <cellStyle name="W?hrung [0]_Compiling Utility Macros" xfId="14883"/>
    <cellStyle name="W?hrung_Compiling Utility Macros" xfId="14884"/>
    <cellStyle name="Wahrung [0]_Bilanz" xfId="14885"/>
    <cellStyle name="Währung [0]_Compiling Utility Macros" xfId="214"/>
    <cellStyle name="Wahrung_Bilanz" xfId="14886"/>
    <cellStyle name="Währung_Compiling Utility Macros" xfId="215"/>
    <cellStyle name="Warning Text" xfId="14887"/>
    <cellStyle name="Warning Text 2" xfId="14888"/>
    <cellStyle name="Warning Text 3" xfId="14889"/>
    <cellStyle name="Warning Text 4" xfId="14890"/>
    <cellStyle name="Warning Text 5" xfId="14891"/>
    <cellStyle name="WIP" xfId="14892"/>
    <cellStyle name="Year EN" xfId="14893"/>
    <cellStyle name="Year RU" xfId="14894"/>
    <cellStyle name="YelNumbersCurr" xfId="216"/>
    <cellStyle name="YelNumbersCurr 10" xfId="14895"/>
    <cellStyle name="YelNumbersCurr 10 2" xfId="14896"/>
    <cellStyle name="YelNumbersCurr 10 2 2" xfId="14897"/>
    <cellStyle name="YelNumbersCurr 10 3" xfId="14898"/>
    <cellStyle name="YelNumbersCurr 10 4" xfId="14899"/>
    <cellStyle name="YelNumbersCurr 10 4 2" xfId="14900"/>
    <cellStyle name="YelNumbersCurr 11" xfId="14901"/>
    <cellStyle name="YelNumbersCurr 11 2" xfId="14902"/>
    <cellStyle name="YelNumbersCurr 11 2 2" xfId="14903"/>
    <cellStyle name="YelNumbersCurr 11 3" xfId="14904"/>
    <cellStyle name="YelNumbersCurr 11 4" xfId="14905"/>
    <cellStyle name="YelNumbersCurr 11 4 2" xfId="14906"/>
    <cellStyle name="YelNumbersCurr 11 5" xfId="14907"/>
    <cellStyle name="YelNumbersCurr 12" xfId="14908"/>
    <cellStyle name="YelNumbersCurr 12 2" xfId="14909"/>
    <cellStyle name="YelNumbersCurr 12 2 2" xfId="14910"/>
    <cellStyle name="YelNumbersCurr 12 3" xfId="14911"/>
    <cellStyle name="YelNumbersCurr 12 4" xfId="14912"/>
    <cellStyle name="YelNumbersCurr 12 4 2" xfId="14913"/>
    <cellStyle name="YelNumbersCurr 12 5" xfId="14914"/>
    <cellStyle name="YelNumbersCurr 13" xfId="14915"/>
    <cellStyle name="YelNumbersCurr 13 2" xfId="14916"/>
    <cellStyle name="YelNumbersCurr 13 2 2" xfId="14917"/>
    <cellStyle name="YelNumbersCurr 13 3" xfId="14918"/>
    <cellStyle name="YelNumbersCurr 13 3 2" xfId="14919"/>
    <cellStyle name="YelNumbersCurr 13 4" xfId="14920"/>
    <cellStyle name="YelNumbersCurr 14" xfId="14921"/>
    <cellStyle name="YelNumbersCurr 14 2" xfId="14922"/>
    <cellStyle name="YelNumbersCurr 15" xfId="14923"/>
    <cellStyle name="YelNumbersCurr 15 2" xfId="14924"/>
    <cellStyle name="YelNumbersCurr 16" xfId="19303"/>
    <cellStyle name="YelNumbersCurr 2" xfId="14925"/>
    <cellStyle name="YelNumbersCurr 2 10" xfId="14926"/>
    <cellStyle name="YelNumbersCurr 2 10 2" xfId="14927"/>
    <cellStyle name="YelNumbersCurr 2 10 2 2" xfId="14928"/>
    <cellStyle name="YelNumbersCurr 2 10 3" xfId="14929"/>
    <cellStyle name="YelNumbersCurr 2 10 4" xfId="14930"/>
    <cellStyle name="YelNumbersCurr 2 10 4 2" xfId="14931"/>
    <cellStyle name="YelNumbersCurr 2 10 5" xfId="14932"/>
    <cellStyle name="YelNumbersCurr 2 11" xfId="14933"/>
    <cellStyle name="YelNumbersCurr 2 11 2" xfId="14934"/>
    <cellStyle name="YelNumbersCurr 2 11 2 2" xfId="14935"/>
    <cellStyle name="YelNumbersCurr 2 11 3" xfId="14936"/>
    <cellStyle name="YelNumbersCurr 2 11 4" xfId="14937"/>
    <cellStyle name="YelNumbersCurr 2 11 4 2" xfId="14938"/>
    <cellStyle name="YelNumbersCurr 2 11 5" xfId="14939"/>
    <cellStyle name="YelNumbersCurr 2 12" xfId="14940"/>
    <cellStyle name="YelNumbersCurr 2 12 2" xfId="14941"/>
    <cellStyle name="YelNumbersCurr 2 12 2 2" xfId="14942"/>
    <cellStyle name="YelNumbersCurr 2 12 3" xfId="14943"/>
    <cellStyle name="YelNumbersCurr 2 12 3 2" xfId="14944"/>
    <cellStyle name="YelNumbersCurr 2 12 4" xfId="14945"/>
    <cellStyle name="YelNumbersCurr 2 13" xfId="14946"/>
    <cellStyle name="YelNumbersCurr 2 13 2" xfId="14947"/>
    <cellStyle name="YelNumbersCurr 2 14" xfId="14948"/>
    <cellStyle name="YelNumbersCurr 2 14 2" xfId="14949"/>
    <cellStyle name="YelNumbersCurr 2 2" xfId="14950"/>
    <cellStyle name="YelNumbersCurr 2 2 2" xfId="14951"/>
    <cellStyle name="YelNumbersCurr 2 2 2 2" xfId="14952"/>
    <cellStyle name="YelNumbersCurr 2 2 3" xfId="14953"/>
    <cellStyle name="YelNumbersCurr 2 2 4" xfId="14954"/>
    <cellStyle name="YelNumbersCurr 2 2 4 2" xfId="14955"/>
    <cellStyle name="YelNumbersCurr 2 2 5" xfId="14956"/>
    <cellStyle name="YelNumbersCurr 2 3" xfId="14957"/>
    <cellStyle name="YelNumbersCurr 2 3 2" xfId="14958"/>
    <cellStyle name="YelNumbersCurr 2 3 2 2" xfId="14959"/>
    <cellStyle name="YelNumbersCurr 2 3 3" xfId="14960"/>
    <cellStyle name="YelNumbersCurr 2 3 4" xfId="14961"/>
    <cellStyle name="YelNumbersCurr 2 3 4 2" xfId="14962"/>
    <cellStyle name="YelNumbersCurr 2 3 5" xfId="14963"/>
    <cellStyle name="YelNumbersCurr 2 3 6" xfId="14964"/>
    <cellStyle name="YelNumbersCurr 2 4" xfId="14965"/>
    <cellStyle name="YelNumbersCurr 2 4 2" xfId="14966"/>
    <cellStyle name="YelNumbersCurr 2 4 2 2" xfId="14967"/>
    <cellStyle name="YelNumbersCurr 2 4 3" xfId="14968"/>
    <cellStyle name="YelNumbersCurr 2 4 4" xfId="14969"/>
    <cellStyle name="YelNumbersCurr 2 4 4 2" xfId="14970"/>
    <cellStyle name="YelNumbersCurr 2 4 5" xfId="14971"/>
    <cellStyle name="YelNumbersCurr 2 5" xfId="14972"/>
    <cellStyle name="YelNumbersCurr 2 5 2" xfId="14973"/>
    <cellStyle name="YelNumbersCurr 2 5 2 2" xfId="14974"/>
    <cellStyle name="YelNumbersCurr 2 5 3" xfId="14975"/>
    <cellStyle name="YelNumbersCurr 2 5 4" xfId="14976"/>
    <cellStyle name="YelNumbersCurr 2 5 4 2" xfId="14977"/>
    <cellStyle name="YelNumbersCurr 2 5 5" xfId="14978"/>
    <cellStyle name="YelNumbersCurr 2 6" xfId="14979"/>
    <cellStyle name="YelNumbersCurr 2 6 2" xfId="14980"/>
    <cellStyle name="YelNumbersCurr 2 6 2 2" xfId="14981"/>
    <cellStyle name="YelNumbersCurr 2 6 3" xfId="14982"/>
    <cellStyle name="YelNumbersCurr 2 6 4" xfId="14983"/>
    <cellStyle name="YelNumbersCurr 2 6 4 2" xfId="14984"/>
    <cellStyle name="YelNumbersCurr 2 6 5" xfId="14985"/>
    <cellStyle name="YelNumbersCurr 2 7" xfId="14986"/>
    <cellStyle name="YelNumbersCurr 2 7 2" xfId="14987"/>
    <cellStyle name="YelNumbersCurr 2 7 2 2" xfId="14988"/>
    <cellStyle name="YelNumbersCurr 2 7 3" xfId="14989"/>
    <cellStyle name="YelNumbersCurr 2 7 4" xfId="14990"/>
    <cellStyle name="YelNumbersCurr 2 7 4 2" xfId="14991"/>
    <cellStyle name="YelNumbersCurr 2 7 5" xfId="14992"/>
    <cellStyle name="YelNumbersCurr 2 8" xfId="14993"/>
    <cellStyle name="YelNumbersCurr 2 8 2" xfId="14994"/>
    <cellStyle name="YelNumbersCurr 2 8 2 2" xfId="14995"/>
    <cellStyle name="YelNumbersCurr 2 8 3" xfId="14996"/>
    <cellStyle name="YelNumbersCurr 2 8 4" xfId="14997"/>
    <cellStyle name="YelNumbersCurr 2 8 4 2" xfId="14998"/>
    <cellStyle name="YelNumbersCurr 2 8 5" xfId="14999"/>
    <cellStyle name="YelNumbersCurr 2 9" xfId="15000"/>
    <cellStyle name="YelNumbersCurr 2 9 2" xfId="15001"/>
    <cellStyle name="YelNumbersCurr 2 9 2 2" xfId="15002"/>
    <cellStyle name="YelNumbersCurr 2 9 3" xfId="15003"/>
    <cellStyle name="YelNumbersCurr 2 9 4" xfId="15004"/>
    <cellStyle name="YelNumbersCurr 2 9 4 2" xfId="15005"/>
    <cellStyle name="YelNumbersCurr 2 9 5" xfId="15006"/>
    <cellStyle name="YelNumbersCurr 3" xfId="15007"/>
    <cellStyle name="YelNumbersCurr 3 2" xfId="15008"/>
    <cellStyle name="YelNumbersCurr 3 2 2" xfId="15009"/>
    <cellStyle name="YelNumbersCurr 3 3" xfId="15010"/>
    <cellStyle name="YelNumbersCurr 3 4" xfId="15011"/>
    <cellStyle name="YelNumbersCurr 3 4 2" xfId="15012"/>
    <cellStyle name="YelNumbersCurr 4" xfId="15013"/>
    <cellStyle name="YelNumbersCurr 4 2" xfId="15014"/>
    <cellStyle name="YelNumbersCurr 4 2 2" xfId="15015"/>
    <cellStyle name="YelNumbersCurr 4 3" xfId="15016"/>
    <cellStyle name="YelNumbersCurr 4 3 2" xfId="15017"/>
    <cellStyle name="YelNumbersCurr 4 4" xfId="15018"/>
    <cellStyle name="YelNumbersCurr 4 4 2" xfId="15019"/>
    <cellStyle name="YelNumbersCurr 5" xfId="15020"/>
    <cellStyle name="YelNumbersCurr 5 2" xfId="15021"/>
    <cellStyle name="YelNumbersCurr 5 2 2" xfId="15022"/>
    <cellStyle name="YelNumbersCurr 5 3" xfId="15023"/>
    <cellStyle name="YelNumbersCurr 5 4" xfId="15024"/>
    <cellStyle name="YelNumbersCurr 5 4 2" xfId="15025"/>
    <cellStyle name="YelNumbersCurr 6" xfId="15026"/>
    <cellStyle name="YelNumbersCurr 6 2" xfId="15027"/>
    <cellStyle name="YelNumbersCurr 6 2 2" xfId="15028"/>
    <cellStyle name="YelNumbersCurr 6 3" xfId="15029"/>
    <cellStyle name="YelNumbersCurr 6 4" xfId="15030"/>
    <cellStyle name="YelNumbersCurr 6 4 2" xfId="15031"/>
    <cellStyle name="YelNumbersCurr 7" xfId="15032"/>
    <cellStyle name="YelNumbersCurr 7 2" xfId="15033"/>
    <cellStyle name="YelNumbersCurr 7 2 2" xfId="15034"/>
    <cellStyle name="YelNumbersCurr 7 3" xfId="15035"/>
    <cellStyle name="YelNumbersCurr 7 4" xfId="15036"/>
    <cellStyle name="YelNumbersCurr 7 4 2" xfId="15037"/>
    <cellStyle name="YelNumbersCurr 8" xfId="15038"/>
    <cellStyle name="YelNumbersCurr 8 2" xfId="15039"/>
    <cellStyle name="YelNumbersCurr 8 2 2" xfId="15040"/>
    <cellStyle name="YelNumbersCurr 8 3" xfId="15041"/>
    <cellStyle name="YelNumbersCurr 8 4" xfId="15042"/>
    <cellStyle name="YelNumbersCurr 8 4 2" xfId="15043"/>
    <cellStyle name="YelNumbersCurr 9" xfId="15044"/>
    <cellStyle name="YelNumbersCurr 9 2" xfId="15045"/>
    <cellStyle name="YelNumbersCurr 9 2 2" xfId="15046"/>
    <cellStyle name="YelNumbersCurr 9 3" xfId="15047"/>
    <cellStyle name="YelNumbersCurr 9 4" xfId="15048"/>
    <cellStyle name="YelNumbersCurr 9 4 2" xfId="15049"/>
    <cellStyle name="YelNumbersCurr_Альбом форм  ЕБП11 (консолидированно)" xfId="15050"/>
    <cellStyle name="Zero" xfId="15051"/>
    <cellStyle name="Акцент1 10" xfId="15052"/>
    <cellStyle name="Акцент1 10 2" xfId="15053"/>
    <cellStyle name="Акцент1 11" xfId="15054"/>
    <cellStyle name="Акцент1 11 2" xfId="15055"/>
    <cellStyle name="Акцент1 12" xfId="15056"/>
    <cellStyle name="Акцент1 12 2" xfId="15057"/>
    <cellStyle name="Акцент1 13" xfId="15058"/>
    <cellStyle name="Акцент1 13 2" xfId="15059"/>
    <cellStyle name="Акцент1 14" xfId="15060"/>
    <cellStyle name="Акцент1 14 2" xfId="15061"/>
    <cellStyle name="Акцент1 15" xfId="15062"/>
    <cellStyle name="Акцент1 15 2" xfId="15063"/>
    <cellStyle name="Акцент1 16" xfId="15064"/>
    <cellStyle name="Акцент1 16 2" xfId="15065"/>
    <cellStyle name="Акцент1 17" xfId="15066"/>
    <cellStyle name="Акцент1 17 2" xfId="15067"/>
    <cellStyle name="Акцент1 18" xfId="15068"/>
    <cellStyle name="Акцент1 18 2" xfId="15069"/>
    <cellStyle name="Акцент1 19" xfId="15070"/>
    <cellStyle name="Акцент1 19 2" xfId="15071"/>
    <cellStyle name="Акцент1 2" xfId="217"/>
    <cellStyle name="Акцент1 2 10" xfId="15072"/>
    <cellStyle name="Акцент1 2 11" xfId="15073"/>
    <cellStyle name="Акцент1 2 12" xfId="15074"/>
    <cellStyle name="Акцент1 2 13" xfId="15075"/>
    <cellStyle name="Акцент1 2 14" xfId="15076"/>
    <cellStyle name="Акцент1 2 15" xfId="15077"/>
    <cellStyle name="Акцент1 2 16" xfId="15078"/>
    <cellStyle name="Акцент1 2 17" xfId="15079"/>
    <cellStyle name="Акцент1 2 18" xfId="15080"/>
    <cellStyle name="Акцент1 2 19" xfId="15081"/>
    <cellStyle name="Акцент1 2 2" xfId="15082"/>
    <cellStyle name="Акцент1 2 2 2" xfId="15083"/>
    <cellStyle name="Акцент1 2 20" xfId="15084"/>
    <cellStyle name="Акцент1 2 21" xfId="15085"/>
    <cellStyle name="Акцент1 2 22" xfId="15086"/>
    <cellStyle name="Акцент1 2 23" xfId="15087"/>
    <cellStyle name="Акцент1 2 24" xfId="15088"/>
    <cellStyle name="Акцент1 2 25" xfId="15089"/>
    <cellStyle name="Акцент1 2 26" xfId="15090"/>
    <cellStyle name="Акцент1 2 3" xfId="15091"/>
    <cellStyle name="Акцент1 2 4" xfId="15092"/>
    <cellStyle name="Акцент1 2 5" xfId="15093"/>
    <cellStyle name="Акцент1 2 6" xfId="15094"/>
    <cellStyle name="Акцент1 2 7" xfId="15095"/>
    <cellStyle name="Акцент1 2 8" xfId="15096"/>
    <cellStyle name="Акцент1 2 9" xfId="15097"/>
    <cellStyle name="Акцент1 2_ИФ-4.5 за 7 мес." xfId="15098"/>
    <cellStyle name="Акцент1 20" xfId="15099"/>
    <cellStyle name="Акцент1 21" xfId="15100"/>
    <cellStyle name="Акцент1 22" xfId="15101"/>
    <cellStyle name="Акцент1 23" xfId="15102"/>
    <cellStyle name="Акцент1 24" xfId="15103"/>
    <cellStyle name="Акцент1 25" xfId="15104"/>
    <cellStyle name="Акцент1 26" xfId="15105"/>
    <cellStyle name="Акцент1 27" xfId="15106"/>
    <cellStyle name="Акцент1 28" xfId="15107"/>
    <cellStyle name="Акцент1 29" xfId="15108"/>
    <cellStyle name="Акцент1 3" xfId="15109"/>
    <cellStyle name="Акцент1 3 2" xfId="15110"/>
    <cellStyle name="Акцент1 30" xfId="19506"/>
    <cellStyle name="Акцент1 31" xfId="19507"/>
    <cellStyle name="Акцент1 32" xfId="19508"/>
    <cellStyle name="Акцент1 33" xfId="19509"/>
    <cellStyle name="Акцент1 34" xfId="19510"/>
    <cellStyle name="Акцент1 35" xfId="19511"/>
    <cellStyle name="Акцент1 36" xfId="19512"/>
    <cellStyle name="Акцент1 37" xfId="19513"/>
    <cellStyle name="Акцент1 4" xfId="15111"/>
    <cellStyle name="Акцент1 4 2" xfId="15112"/>
    <cellStyle name="Акцент1 5" xfId="15113"/>
    <cellStyle name="Акцент1 5 2" xfId="15114"/>
    <cellStyle name="Акцент1 6" xfId="15115"/>
    <cellStyle name="Акцент1 6 2" xfId="15116"/>
    <cellStyle name="Акцент1 7" xfId="15117"/>
    <cellStyle name="Акцент1 7 2" xfId="15118"/>
    <cellStyle name="Акцент1 8" xfId="15119"/>
    <cellStyle name="Акцент1 8 2" xfId="15120"/>
    <cellStyle name="Акцент1 9" xfId="15121"/>
    <cellStyle name="Акцент1 9 2" xfId="15122"/>
    <cellStyle name="Акцент2 10" xfId="15123"/>
    <cellStyle name="Акцент2 10 2" xfId="15124"/>
    <cellStyle name="Акцент2 11" xfId="15125"/>
    <cellStyle name="Акцент2 11 2" xfId="15126"/>
    <cellStyle name="Акцент2 12" xfId="15127"/>
    <cellStyle name="Акцент2 12 2" xfId="15128"/>
    <cellStyle name="Акцент2 13" xfId="15129"/>
    <cellStyle name="Акцент2 13 2" xfId="15130"/>
    <cellStyle name="Акцент2 14" xfId="15131"/>
    <cellStyle name="Акцент2 14 2" xfId="15132"/>
    <cellStyle name="Акцент2 15" xfId="15133"/>
    <cellStyle name="Акцент2 15 2" xfId="15134"/>
    <cellStyle name="Акцент2 16" xfId="15135"/>
    <cellStyle name="Акцент2 16 2" xfId="15136"/>
    <cellStyle name="Акцент2 17" xfId="15137"/>
    <cellStyle name="Акцент2 17 2" xfId="15138"/>
    <cellStyle name="Акцент2 18" xfId="15139"/>
    <cellStyle name="Акцент2 18 2" xfId="15140"/>
    <cellStyle name="Акцент2 19" xfId="15141"/>
    <cellStyle name="Акцент2 19 2" xfId="15142"/>
    <cellStyle name="Акцент2 2" xfId="218"/>
    <cellStyle name="Акцент2 2 10" xfId="15143"/>
    <cellStyle name="Акцент2 2 11" xfId="15144"/>
    <cellStyle name="Акцент2 2 12" xfId="15145"/>
    <cellStyle name="Акцент2 2 13" xfId="15146"/>
    <cellStyle name="Акцент2 2 14" xfId="15147"/>
    <cellStyle name="Акцент2 2 15" xfId="15148"/>
    <cellStyle name="Акцент2 2 16" xfId="15149"/>
    <cellStyle name="Акцент2 2 17" xfId="15150"/>
    <cellStyle name="Акцент2 2 18" xfId="15151"/>
    <cellStyle name="Акцент2 2 19" xfId="15152"/>
    <cellStyle name="Акцент2 2 2" xfId="15153"/>
    <cellStyle name="Акцент2 2 2 2" xfId="15154"/>
    <cellStyle name="Акцент2 2 20" xfId="15155"/>
    <cellStyle name="Акцент2 2 21" xfId="15156"/>
    <cellStyle name="Акцент2 2 22" xfId="15157"/>
    <cellStyle name="Акцент2 2 23" xfId="15158"/>
    <cellStyle name="Акцент2 2 24" xfId="15159"/>
    <cellStyle name="Акцент2 2 25" xfId="15160"/>
    <cellStyle name="Акцент2 2 26" xfId="15161"/>
    <cellStyle name="Акцент2 2 3" xfId="15162"/>
    <cellStyle name="Акцент2 2 4" xfId="15163"/>
    <cellStyle name="Акцент2 2 5" xfId="15164"/>
    <cellStyle name="Акцент2 2 6" xfId="15165"/>
    <cellStyle name="Акцент2 2 7" xfId="15166"/>
    <cellStyle name="Акцент2 2 8" xfId="15167"/>
    <cellStyle name="Акцент2 2 9" xfId="15168"/>
    <cellStyle name="Акцент2 2_ИФ-4.5 за 7 мес." xfId="15169"/>
    <cellStyle name="Акцент2 20" xfId="15170"/>
    <cellStyle name="Акцент2 21" xfId="15171"/>
    <cellStyle name="Акцент2 22" xfId="15172"/>
    <cellStyle name="Акцент2 23" xfId="15173"/>
    <cellStyle name="Акцент2 24" xfId="15174"/>
    <cellStyle name="Акцент2 25" xfId="15175"/>
    <cellStyle name="Акцент2 26" xfId="15176"/>
    <cellStyle name="Акцент2 27" xfId="15177"/>
    <cellStyle name="Акцент2 28" xfId="15178"/>
    <cellStyle name="Акцент2 29" xfId="15179"/>
    <cellStyle name="Акцент2 3" xfId="15180"/>
    <cellStyle name="Акцент2 3 2" xfId="15181"/>
    <cellStyle name="Акцент2 30" xfId="19514"/>
    <cellStyle name="Акцент2 31" xfId="19515"/>
    <cellStyle name="Акцент2 32" xfId="19516"/>
    <cellStyle name="Акцент2 33" xfId="19517"/>
    <cellStyle name="Акцент2 34" xfId="19518"/>
    <cellStyle name="Акцент2 35" xfId="19519"/>
    <cellStyle name="Акцент2 36" xfId="19520"/>
    <cellStyle name="Акцент2 37" xfId="19521"/>
    <cellStyle name="Акцент2 4" xfId="15182"/>
    <cellStyle name="Акцент2 4 2" xfId="15183"/>
    <cellStyle name="Акцент2 5" xfId="15184"/>
    <cellStyle name="Акцент2 5 2" xfId="15185"/>
    <cellStyle name="Акцент2 6" xfId="15186"/>
    <cellStyle name="Акцент2 6 2" xfId="15187"/>
    <cellStyle name="Акцент2 7" xfId="15188"/>
    <cellStyle name="Акцент2 7 2" xfId="15189"/>
    <cellStyle name="Акцент2 8" xfId="15190"/>
    <cellStyle name="Акцент2 8 2" xfId="15191"/>
    <cellStyle name="Акцент2 9" xfId="15192"/>
    <cellStyle name="Акцент2 9 2" xfId="15193"/>
    <cellStyle name="Акцент3 10" xfId="15194"/>
    <cellStyle name="Акцент3 10 2" xfId="15195"/>
    <cellStyle name="Акцент3 11" xfId="15196"/>
    <cellStyle name="Акцент3 11 2" xfId="15197"/>
    <cellStyle name="Акцент3 12" xfId="15198"/>
    <cellStyle name="Акцент3 12 2" xfId="15199"/>
    <cellStyle name="Акцент3 13" xfId="15200"/>
    <cellStyle name="Акцент3 13 2" xfId="15201"/>
    <cellStyle name="Акцент3 14" xfId="15202"/>
    <cellStyle name="Акцент3 14 2" xfId="15203"/>
    <cellStyle name="Акцент3 15" xfId="15204"/>
    <cellStyle name="Акцент3 15 2" xfId="15205"/>
    <cellStyle name="Акцент3 16" xfId="15206"/>
    <cellStyle name="Акцент3 16 2" xfId="15207"/>
    <cellStyle name="Акцент3 17" xfId="15208"/>
    <cellStyle name="Акцент3 17 2" xfId="15209"/>
    <cellStyle name="Акцент3 18" xfId="15210"/>
    <cellStyle name="Акцент3 18 2" xfId="15211"/>
    <cellStyle name="Акцент3 19" xfId="15212"/>
    <cellStyle name="Акцент3 19 2" xfId="15213"/>
    <cellStyle name="Акцент3 2" xfId="219"/>
    <cellStyle name="Акцент3 2 10" xfId="15214"/>
    <cellStyle name="Акцент3 2 11" xfId="15215"/>
    <cellStyle name="Акцент3 2 12" xfId="15216"/>
    <cellStyle name="Акцент3 2 13" xfId="15217"/>
    <cellStyle name="Акцент3 2 14" xfId="15218"/>
    <cellStyle name="Акцент3 2 15" xfId="15219"/>
    <cellStyle name="Акцент3 2 16" xfId="15220"/>
    <cellStyle name="Акцент3 2 17" xfId="15221"/>
    <cellStyle name="Акцент3 2 18" xfId="15222"/>
    <cellStyle name="Акцент3 2 19" xfId="15223"/>
    <cellStyle name="Акцент3 2 2" xfId="15224"/>
    <cellStyle name="Акцент3 2 2 2" xfId="15225"/>
    <cellStyle name="Акцент3 2 20" xfId="15226"/>
    <cellStyle name="Акцент3 2 21" xfId="15227"/>
    <cellStyle name="Акцент3 2 22" xfId="15228"/>
    <cellStyle name="Акцент3 2 23" xfId="15229"/>
    <cellStyle name="Акцент3 2 24" xfId="15230"/>
    <cellStyle name="Акцент3 2 25" xfId="15231"/>
    <cellStyle name="Акцент3 2 26" xfId="15232"/>
    <cellStyle name="Акцент3 2 3" xfId="15233"/>
    <cellStyle name="Акцент3 2 4" xfId="15234"/>
    <cellStyle name="Акцент3 2 5" xfId="15235"/>
    <cellStyle name="Акцент3 2 6" xfId="15236"/>
    <cellStyle name="Акцент3 2 7" xfId="15237"/>
    <cellStyle name="Акцент3 2 8" xfId="15238"/>
    <cellStyle name="Акцент3 2 9" xfId="15239"/>
    <cellStyle name="Акцент3 2_ИФ-4.5 за 7 мес." xfId="15240"/>
    <cellStyle name="Акцент3 20" xfId="15241"/>
    <cellStyle name="Акцент3 21" xfId="15242"/>
    <cellStyle name="Акцент3 22" xfId="15243"/>
    <cellStyle name="Акцент3 23" xfId="15244"/>
    <cellStyle name="Акцент3 24" xfId="15245"/>
    <cellStyle name="Акцент3 25" xfId="15246"/>
    <cellStyle name="Акцент3 26" xfId="15247"/>
    <cellStyle name="Акцент3 27" xfId="15248"/>
    <cellStyle name="Акцент3 28" xfId="15249"/>
    <cellStyle name="Акцент3 29" xfId="15250"/>
    <cellStyle name="Акцент3 3" xfId="15251"/>
    <cellStyle name="Акцент3 3 2" xfId="15252"/>
    <cellStyle name="Акцент3 30" xfId="19522"/>
    <cellStyle name="Акцент3 31" xfId="19523"/>
    <cellStyle name="Акцент3 32" xfId="19524"/>
    <cellStyle name="Акцент3 33" xfId="19525"/>
    <cellStyle name="Акцент3 34" xfId="19526"/>
    <cellStyle name="Акцент3 35" xfId="19527"/>
    <cellStyle name="Акцент3 36" xfId="19528"/>
    <cellStyle name="Акцент3 37" xfId="19529"/>
    <cellStyle name="Акцент3 4" xfId="15253"/>
    <cellStyle name="Акцент3 4 2" xfId="15254"/>
    <cellStyle name="Акцент3 5" xfId="15255"/>
    <cellStyle name="Акцент3 5 2" xfId="15256"/>
    <cellStyle name="Акцент3 6" xfId="15257"/>
    <cellStyle name="Акцент3 6 2" xfId="15258"/>
    <cellStyle name="Акцент3 7" xfId="15259"/>
    <cellStyle name="Акцент3 7 2" xfId="15260"/>
    <cellStyle name="Акцент3 8" xfId="15261"/>
    <cellStyle name="Акцент3 8 2" xfId="15262"/>
    <cellStyle name="Акцент3 9" xfId="15263"/>
    <cellStyle name="Акцент3 9 2" xfId="15264"/>
    <cellStyle name="Акцент4 10" xfId="15265"/>
    <cellStyle name="Акцент4 10 2" xfId="15266"/>
    <cellStyle name="Акцент4 11" xfId="15267"/>
    <cellStyle name="Акцент4 11 2" xfId="15268"/>
    <cellStyle name="Акцент4 12" xfId="15269"/>
    <cellStyle name="Акцент4 12 2" xfId="15270"/>
    <cellStyle name="Акцент4 13" xfId="15271"/>
    <cellStyle name="Акцент4 13 2" xfId="15272"/>
    <cellStyle name="Акцент4 14" xfId="15273"/>
    <cellStyle name="Акцент4 14 2" xfId="15274"/>
    <cellStyle name="Акцент4 15" xfId="15275"/>
    <cellStyle name="Акцент4 15 2" xfId="15276"/>
    <cellStyle name="Акцент4 16" xfId="15277"/>
    <cellStyle name="Акцент4 16 2" xfId="15278"/>
    <cellStyle name="Акцент4 17" xfId="15279"/>
    <cellStyle name="Акцент4 17 2" xfId="15280"/>
    <cellStyle name="Акцент4 18" xfId="15281"/>
    <cellStyle name="Акцент4 18 2" xfId="15282"/>
    <cellStyle name="Акцент4 19" xfId="15283"/>
    <cellStyle name="Акцент4 19 2" xfId="15284"/>
    <cellStyle name="Акцент4 2" xfId="220"/>
    <cellStyle name="Акцент4 2 10" xfId="15285"/>
    <cellStyle name="Акцент4 2 11" xfId="15286"/>
    <cellStyle name="Акцент4 2 12" xfId="15287"/>
    <cellStyle name="Акцент4 2 13" xfId="15288"/>
    <cellStyle name="Акцент4 2 14" xfId="15289"/>
    <cellStyle name="Акцент4 2 15" xfId="15290"/>
    <cellStyle name="Акцент4 2 16" xfId="15291"/>
    <cellStyle name="Акцент4 2 17" xfId="15292"/>
    <cellStyle name="Акцент4 2 18" xfId="15293"/>
    <cellStyle name="Акцент4 2 19" xfId="15294"/>
    <cellStyle name="Акцент4 2 2" xfId="15295"/>
    <cellStyle name="Акцент4 2 2 2" xfId="15296"/>
    <cellStyle name="Акцент4 2 20" xfId="15297"/>
    <cellStyle name="Акцент4 2 21" xfId="15298"/>
    <cellStyle name="Акцент4 2 22" xfId="15299"/>
    <cellStyle name="Акцент4 2 23" xfId="15300"/>
    <cellStyle name="Акцент4 2 24" xfId="15301"/>
    <cellStyle name="Акцент4 2 25" xfId="15302"/>
    <cellStyle name="Акцент4 2 26" xfId="15303"/>
    <cellStyle name="Акцент4 2 3" xfId="15304"/>
    <cellStyle name="Акцент4 2 4" xfId="15305"/>
    <cellStyle name="Акцент4 2 5" xfId="15306"/>
    <cellStyle name="Акцент4 2 6" xfId="15307"/>
    <cellStyle name="Акцент4 2 7" xfId="15308"/>
    <cellStyle name="Акцент4 2 8" xfId="15309"/>
    <cellStyle name="Акцент4 2 9" xfId="15310"/>
    <cellStyle name="Акцент4 2_ИФ-4.5 за 7 мес." xfId="15311"/>
    <cellStyle name="Акцент4 20" xfId="15312"/>
    <cellStyle name="Акцент4 21" xfId="15313"/>
    <cellStyle name="Акцент4 22" xfId="15314"/>
    <cellStyle name="Акцент4 23" xfId="15315"/>
    <cellStyle name="Акцент4 24" xfId="15316"/>
    <cellStyle name="Акцент4 25" xfId="15317"/>
    <cellStyle name="Акцент4 26" xfId="15318"/>
    <cellStyle name="Акцент4 27" xfId="15319"/>
    <cellStyle name="Акцент4 28" xfId="15320"/>
    <cellStyle name="Акцент4 29" xfId="15321"/>
    <cellStyle name="Акцент4 3" xfId="15322"/>
    <cellStyle name="Акцент4 3 2" xfId="15323"/>
    <cellStyle name="Акцент4 30" xfId="19530"/>
    <cellStyle name="Акцент4 31" xfId="19531"/>
    <cellStyle name="Акцент4 32" xfId="19532"/>
    <cellStyle name="Акцент4 33" xfId="19533"/>
    <cellStyle name="Акцент4 34" xfId="19534"/>
    <cellStyle name="Акцент4 35" xfId="19535"/>
    <cellStyle name="Акцент4 36" xfId="19536"/>
    <cellStyle name="Акцент4 37" xfId="19537"/>
    <cellStyle name="Акцент4 4" xfId="15324"/>
    <cellStyle name="Акцент4 4 2" xfId="15325"/>
    <cellStyle name="Акцент4 5" xfId="15326"/>
    <cellStyle name="Акцент4 5 2" xfId="15327"/>
    <cellStyle name="Акцент4 6" xfId="15328"/>
    <cellStyle name="Акцент4 6 2" xfId="15329"/>
    <cellStyle name="Акцент4 7" xfId="15330"/>
    <cellStyle name="Акцент4 7 2" xfId="15331"/>
    <cellStyle name="Акцент4 8" xfId="15332"/>
    <cellStyle name="Акцент4 8 2" xfId="15333"/>
    <cellStyle name="Акцент4 9" xfId="15334"/>
    <cellStyle name="Акцент4 9 2" xfId="15335"/>
    <cellStyle name="Акцент5 10" xfId="15336"/>
    <cellStyle name="Акцент5 10 2" xfId="15337"/>
    <cellStyle name="Акцент5 11" xfId="15338"/>
    <cellStyle name="Акцент5 11 2" xfId="15339"/>
    <cellStyle name="Акцент5 12" xfId="15340"/>
    <cellStyle name="Акцент5 12 2" xfId="15341"/>
    <cellStyle name="Акцент5 13" xfId="15342"/>
    <cellStyle name="Акцент5 13 2" xfId="15343"/>
    <cellStyle name="Акцент5 14" xfId="15344"/>
    <cellStyle name="Акцент5 14 2" xfId="15345"/>
    <cellStyle name="Акцент5 15" xfId="15346"/>
    <cellStyle name="Акцент5 15 2" xfId="15347"/>
    <cellStyle name="Акцент5 16" xfId="15348"/>
    <cellStyle name="Акцент5 16 2" xfId="15349"/>
    <cellStyle name="Акцент5 17" xfId="15350"/>
    <cellStyle name="Акцент5 17 2" xfId="15351"/>
    <cellStyle name="Акцент5 18" xfId="15352"/>
    <cellStyle name="Акцент5 18 2" xfId="15353"/>
    <cellStyle name="Акцент5 19" xfId="15354"/>
    <cellStyle name="Акцент5 19 2" xfId="15355"/>
    <cellStyle name="Акцент5 2" xfId="221"/>
    <cellStyle name="Акцент5 2 10" xfId="15356"/>
    <cellStyle name="Акцент5 2 11" xfId="15357"/>
    <cellStyle name="Акцент5 2 12" xfId="15358"/>
    <cellStyle name="Акцент5 2 13" xfId="15359"/>
    <cellStyle name="Акцент5 2 14" xfId="15360"/>
    <cellStyle name="Акцент5 2 15" xfId="15361"/>
    <cellStyle name="Акцент5 2 16" xfId="15362"/>
    <cellStyle name="Акцент5 2 17" xfId="15363"/>
    <cellStyle name="Акцент5 2 18" xfId="15364"/>
    <cellStyle name="Акцент5 2 19" xfId="15365"/>
    <cellStyle name="Акцент5 2 2" xfId="15366"/>
    <cellStyle name="Акцент5 2 2 2" xfId="15367"/>
    <cellStyle name="Акцент5 2 20" xfId="15368"/>
    <cellStyle name="Акцент5 2 21" xfId="15369"/>
    <cellStyle name="Акцент5 2 22" xfId="15370"/>
    <cellStyle name="Акцент5 2 23" xfId="15371"/>
    <cellStyle name="Акцент5 2 24" xfId="15372"/>
    <cellStyle name="Акцент5 2 25" xfId="15373"/>
    <cellStyle name="Акцент5 2 26" xfId="15374"/>
    <cellStyle name="Акцент5 2 3" xfId="15375"/>
    <cellStyle name="Акцент5 2 4" xfId="15376"/>
    <cellStyle name="Акцент5 2 5" xfId="15377"/>
    <cellStyle name="Акцент5 2 6" xfId="15378"/>
    <cellStyle name="Акцент5 2 7" xfId="15379"/>
    <cellStyle name="Акцент5 2 8" xfId="15380"/>
    <cellStyle name="Акцент5 2 9" xfId="15381"/>
    <cellStyle name="Акцент5 2_ИФ-4.5 за 7 мес." xfId="15382"/>
    <cellStyle name="Акцент5 20" xfId="15383"/>
    <cellStyle name="Акцент5 21" xfId="15384"/>
    <cellStyle name="Акцент5 22" xfId="15385"/>
    <cellStyle name="Акцент5 23" xfId="15386"/>
    <cellStyle name="Акцент5 24" xfId="15387"/>
    <cellStyle name="Акцент5 25" xfId="15388"/>
    <cellStyle name="Акцент5 26" xfId="15389"/>
    <cellStyle name="Акцент5 27" xfId="15390"/>
    <cellStyle name="Акцент5 28" xfId="15391"/>
    <cellStyle name="Акцент5 29" xfId="15392"/>
    <cellStyle name="Акцент5 3" xfId="15393"/>
    <cellStyle name="Акцент5 3 2" xfId="15394"/>
    <cellStyle name="Акцент5 30" xfId="19538"/>
    <cellStyle name="Акцент5 31" xfId="19539"/>
    <cellStyle name="Акцент5 32" xfId="19540"/>
    <cellStyle name="Акцент5 33" xfId="19541"/>
    <cellStyle name="Акцент5 34" xfId="19542"/>
    <cellStyle name="Акцент5 35" xfId="19543"/>
    <cellStyle name="Акцент5 36" xfId="19544"/>
    <cellStyle name="Акцент5 37" xfId="19545"/>
    <cellStyle name="Акцент5 4" xfId="15395"/>
    <cellStyle name="Акцент5 4 2" xfId="15396"/>
    <cellStyle name="Акцент5 5" xfId="15397"/>
    <cellStyle name="Акцент5 5 2" xfId="15398"/>
    <cellStyle name="Акцент5 6" xfId="15399"/>
    <cellStyle name="Акцент5 6 2" xfId="15400"/>
    <cellStyle name="Акцент5 7" xfId="15401"/>
    <cellStyle name="Акцент5 7 2" xfId="15402"/>
    <cellStyle name="Акцент5 8" xfId="15403"/>
    <cellStyle name="Акцент5 8 2" xfId="15404"/>
    <cellStyle name="Акцент5 9" xfId="15405"/>
    <cellStyle name="Акцент5 9 2" xfId="15406"/>
    <cellStyle name="Акцент6 10" xfId="15407"/>
    <cellStyle name="Акцент6 10 2" xfId="15408"/>
    <cellStyle name="Акцент6 11" xfId="15409"/>
    <cellStyle name="Акцент6 11 2" xfId="15410"/>
    <cellStyle name="Акцент6 12" xfId="15411"/>
    <cellStyle name="Акцент6 12 2" xfId="15412"/>
    <cellStyle name="Акцент6 13" xfId="15413"/>
    <cellStyle name="Акцент6 13 2" xfId="15414"/>
    <cellStyle name="Акцент6 14" xfId="15415"/>
    <cellStyle name="Акцент6 14 2" xfId="15416"/>
    <cellStyle name="Акцент6 15" xfId="15417"/>
    <cellStyle name="Акцент6 15 2" xfId="15418"/>
    <cellStyle name="Акцент6 16" xfId="15419"/>
    <cellStyle name="Акцент6 16 2" xfId="15420"/>
    <cellStyle name="Акцент6 17" xfId="15421"/>
    <cellStyle name="Акцент6 17 2" xfId="15422"/>
    <cellStyle name="Акцент6 18" xfId="15423"/>
    <cellStyle name="Акцент6 18 2" xfId="15424"/>
    <cellStyle name="Акцент6 19" xfId="15425"/>
    <cellStyle name="Акцент6 19 2" xfId="15426"/>
    <cellStyle name="Акцент6 2" xfId="222"/>
    <cellStyle name="Акцент6 2 10" xfId="15427"/>
    <cellStyle name="Акцент6 2 11" xfId="15428"/>
    <cellStyle name="Акцент6 2 12" xfId="15429"/>
    <cellStyle name="Акцент6 2 13" xfId="15430"/>
    <cellStyle name="Акцент6 2 14" xfId="15431"/>
    <cellStyle name="Акцент6 2 15" xfId="15432"/>
    <cellStyle name="Акцент6 2 16" xfId="15433"/>
    <cellStyle name="Акцент6 2 17" xfId="15434"/>
    <cellStyle name="Акцент6 2 18" xfId="15435"/>
    <cellStyle name="Акцент6 2 19" xfId="15436"/>
    <cellStyle name="Акцент6 2 2" xfId="15437"/>
    <cellStyle name="Акцент6 2 2 2" xfId="15438"/>
    <cellStyle name="Акцент6 2 20" xfId="15439"/>
    <cellStyle name="Акцент6 2 21" xfId="15440"/>
    <cellStyle name="Акцент6 2 22" xfId="15441"/>
    <cellStyle name="Акцент6 2 23" xfId="15442"/>
    <cellStyle name="Акцент6 2 24" xfId="15443"/>
    <cellStyle name="Акцент6 2 25" xfId="15444"/>
    <cellStyle name="Акцент6 2 26" xfId="15445"/>
    <cellStyle name="Акцент6 2 3" xfId="15446"/>
    <cellStyle name="Акцент6 2 4" xfId="15447"/>
    <cellStyle name="Акцент6 2 5" xfId="15448"/>
    <cellStyle name="Акцент6 2 6" xfId="15449"/>
    <cellStyle name="Акцент6 2 7" xfId="15450"/>
    <cellStyle name="Акцент6 2 8" xfId="15451"/>
    <cellStyle name="Акцент6 2 9" xfId="15452"/>
    <cellStyle name="Акцент6 2_ИФ-4.5 за 7 мес." xfId="15453"/>
    <cellStyle name="Акцент6 20" xfId="15454"/>
    <cellStyle name="Акцент6 21" xfId="15455"/>
    <cellStyle name="Акцент6 22" xfId="15456"/>
    <cellStyle name="Акцент6 23" xfId="15457"/>
    <cellStyle name="Акцент6 24" xfId="15458"/>
    <cellStyle name="Акцент6 25" xfId="15459"/>
    <cellStyle name="Акцент6 26" xfId="15460"/>
    <cellStyle name="Акцент6 27" xfId="15461"/>
    <cellStyle name="Акцент6 28" xfId="15462"/>
    <cellStyle name="Акцент6 29" xfId="15463"/>
    <cellStyle name="Акцент6 3" xfId="15464"/>
    <cellStyle name="Акцент6 3 2" xfId="15465"/>
    <cellStyle name="Акцент6 30" xfId="19546"/>
    <cellStyle name="Акцент6 31" xfId="19547"/>
    <cellStyle name="Акцент6 32" xfId="19548"/>
    <cellStyle name="Акцент6 33" xfId="19549"/>
    <cellStyle name="Акцент6 34" xfId="19550"/>
    <cellStyle name="Акцент6 35" xfId="19551"/>
    <cellStyle name="Акцент6 36" xfId="19552"/>
    <cellStyle name="Акцент6 37" xfId="19553"/>
    <cellStyle name="Акцент6 4" xfId="15466"/>
    <cellStyle name="Акцент6 4 2" xfId="15467"/>
    <cellStyle name="Акцент6 5" xfId="15468"/>
    <cellStyle name="Акцент6 5 2" xfId="15469"/>
    <cellStyle name="Акцент6 6" xfId="15470"/>
    <cellStyle name="Акцент6 6 2" xfId="15471"/>
    <cellStyle name="Акцент6 7" xfId="15472"/>
    <cellStyle name="Акцент6 7 2" xfId="15473"/>
    <cellStyle name="Акцент6 8" xfId="15474"/>
    <cellStyle name="Акцент6 8 2" xfId="15475"/>
    <cellStyle name="Акцент6 9" xfId="15476"/>
    <cellStyle name="Акцент6 9 2" xfId="15477"/>
    <cellStyle name="Беззащитный" xfId="223"/>
    <cellStyle name="Беззащитный 2" xfId="15478"/>
    <cellStyle name="Беззащитный 2 2" xfId="15479"/>
    <cellStyle name="Беззащитный 3" xfId="15480"/>
    <cellStyle name="Беззащитный 3 2" xfId="15481"/>
    <cellStyle name="Ввод  10" xfId="15482"/>
    <cellStyle name="Ввод  10 2" xfId="15483"/>
    <cellStyle name="Ввод  11" xfId="15484"/>
    <cellStyle name="Ввод  11 2" xfId="15485"/>
    <cellStyle name="Ввод  12" xfId="15486"/>
    <cellStyle name="Ввод  12 2" xfId="15487"/>
    <cellStyle name="Ввод  13" xfId="15488"/>
    <cellStyle name="Ввод  13 2" xfId="15489"/>
    <cellStyle name="Ввод  14" xfId="15490"/>
    <cellStyle name="Ввод  14 2" xfId="15491"/>
    <cellStyle name="Ввод  15" xfId="15492"/>
    <cellStyle name="Ввод  15 2" xfId="15493"/>
    <cellStyle name="Ввод  16" xfId="15494"/>
    <cellStyle name="Ввод  16 2" xfId="15495"/>
    <cellStyle name="Ввод  17" xfId="15496"/>
    <cellStyle name="Ввод  17 2" xfId="15497"/>
    <cellStyle name="Ввод  18" xfId="15498"/>
    <cellStyle name="Ввод  18 2" xfId="15499"/>
    <cellStyle name="Ввод  19" xfId="15500"/>
    <cellStyle name="Ввод  19 2" xfId="15501"/>
    <cellStyle name="Ввод  2" xfId="224"/>
    <cellStyle name="Ввод  2 10" xfId="15502"/>
    <cellStyle name="Ввод  2 10 2" xfId="15503"/>
    <cellStyle name="Ввод  2 10 2 2" xfId="15504"/>
    <cellStyle name="Ввод  2 10 2 3" xfId="15505"/>
    <cellStyle name="Ввод  2 10 3" xfId="15506"/>
    <cellStyle name="Ввод  2 10 3 2" xfId="15507"/>
    <cellStyle name="Ввод  2 10 3 3" xfId="15508"/>
    <cellStyle name="Ввод  2 10 4" xfId="15509"/>
    <cellStyle name="Ввод  2 10 4 2" xfId="15510"/>
    <cellStyle name="Ввод  2 10 4 3" xfId="15511"/>
    <cellStyle name="Ввод  2 10 5" xfId="15512"/>
    <cellStyle name="Ввод  2 10 6" xfId="15513"/>
    <cellStyle name="Ввод  2 10 7" xfId="15514"/>
    <cellStyle name="Ввод  2 10 8" xfId="15515"/>
    <cellStyle name="Ввод  2 11" xfId="15516"/>
    <cellStyle name="Ввод  2 11 2" xfId="15517"/>
    <cellStyle name="Ввод  2 11 2 2" xfId="15518"/>
    <cellStyle name="Ввод  2 11 2 3" xfId="15519"/>
    <cellStyle name="Ввод  2 11 3" xfId="15520"/>
    <cellStyle name="Ввод  2 11 3 2" xfId="15521"/>
    <cellStyle name="Ввод  2 11 3 3" xfId="15522"/>
    <cellStyle name="Ввод  2 11 4" xfId="15523"/>
    <cellStyle name="Ввод  2 11 4 2" xfId="15524"/>
    <cellStyle name="Ввод  2 11 4 3" xfId="15525"/>
    <cellStyle name="Ввод  2 11 5" xfId="15526"/>
    <cellStyle name="Ввод  2 11 6" xfId="15527"/>
    <cellStyle name="Ввод  2 11 7" xfId="15528"/>
    <cellStyle name="Ввод  2 11 8" xfId="15529"/>
    <cellStyle name="Ввод  2 12" xfId="15530"/>
    <cellStyle name="Ввод  2 12 2" xfId="15531"/>
    <cellStyle name="Ввод  2 12 2 2" xfId="15532"/>
    <cellStyle name="Ввод  2 12 2 3" xfId="15533"/>
    <cellStyle name="Ввод  2 12 3" xfId="15534"/>
    <cellStyle name="Ввод  2 12 3 2" xfId="15535"/>
    <cellStyle name="Ввод  2 12 3 3" xfId="15536"/>
    <cellStyle name="Ввод  2 12 4" xfId="15537"/>
    <cellStyle name="Ввод  2 12 4 2" xfId="15538"/>
    <cellStyle name="Ввод  2 12 4 3" xfId="15539"/>
    <cellStyle name="Ввод  2 12 5" xfId="15540"/>
    <cellStyle name="Ввод  2 12 6" xfId="15541"/>
    <cellStyle name="Ввод  2 12 7" xfId="15542"/>
    <cellStyle name="Ввод  2 12 8" xfId="15543"/>
    <cellStyle name="Ввод  2 13" xfId="15544"/>
    <cellStyle name="Ввод  2 13 2" xfId="15545"/>
    <cellStyle name="Ввод  2 13 2 2" xfId="15546"/>
    <cellStyle name="Ввод  2 13 2 3" xfId="15547"/>
    <cellStyle name="Ввод  2 13 3" xfId="15548"/>
    <cellStyle name="Ввод  2 13 3 2" xfId="15549"/>
    <cellStyle name="Ввод  2 13 3 3" xfId="15550"/>
    <cellStyle name="Ввод  2 13 4" xfId="15551"/>
    <cellStyle name="Ввод  2 13 4 2" xfId="15552"/>
    <cellStyle name="Ввод  2 13 4 3" xfId="15553"/>
    <cellStyle name="Ввод  2 13 5" xfId="15554"/>
    <cellStyle name="Ввод  2 13 6" xfId="15555"/>
    <cellStyle name="Ввод  2 13 7" xfId="15556"/>
    <cellStyle name="Ввод  2 13 8" xfId="15557"/>
    <cellStyle name="Ввод  2 14" xfId="15558"/>
    <cellStyle name="Ввод  2 14 2" xfId="15559"/>
    <cellStyle name="Ввод  2 14 2 2" xfId="15560"/>
    <cellStyle name="Ввод  2 14 2 3" xfId="15561"/>
    <cellStyle name="Ввод  2 14 3" xfId="15562"/>
    <cellStyle name="Ввод  2 14 3 2" xfId="15563"/>
    <cellStyle name="Ввод  2 14 3 3" xfId="15564"/>
    <cellStyle name="Ввод  2 14 4" xfId="15565"/>
    <cellStyle name="Ввод  2 14 4 2" xfId="15566"/>
    <cellStyle name="Ввод  2 14 4 3" xfId="15567"/>
    <cellStyle name="Ввод  2 14 5" xfId="15568"/>
    <cellStyle name="Ввод  2 14 6" xfId="15569"/>
    <cellStyle name="Ввод  2 14 7" xfId="15570"/>
    <cellStyle name="Ввод  2 14 8" xfId="15571"/>
    <cellStyle name="Ввод  2 15" xfId="15572"/>
    <cellStyle name="Ввод  2 15 2" xfId="15573"/>
    <cellStyle name="Ввод  2 15 2 2" xfId="15574"/>
    <cellStyle name="Ввод  2 15 2 3" xfId="15575"/>
    <cellStyle name="Ввод  2 15 2 4" xfId="15576"/>
    <cellStyle name="Ввод  2 15 3" xfId="15577"/>
    <cellStyle name="Ввод  2 15 3 2" xfId="15578"/>
    <cellStyle name="Ввод  2 15 3 3" xfId="15579"/>
    <cellStyle name="Ввод  2 15 4" xfId="15580"/>
    <cellStyle name="Ввод  2 15 5" xfId="15581"/>
    <cellStyle name="Ввод  2 15 6" xfId="15582"/>
    <cellStyle name="Ввод  2 15 7" xfId="15583"/>
    <cellStyle name="Ввод  2 16" xfId="15584"/>
    <cellStyle name="Ввод  2 16 2" xfId="15585"/>
    <cellStyle name="Ввод  2 16 3" xfId="15586"/>
    <cellStyle name="Ввод  2 16 4" xfId="15587"/>
    <cellStyle name="Ввод  2 16 5" xfId="15588"/>
    <cellStyle name="Ввод  2 17" xfId="15589"/>
    <cellStyle name="Ввод  2 17 2" xfId="15590"/>
    <cellStyle name="Ввод  2 17 3" xfId="15591"/>
    <cellStyle name="Ввод  2 17 4" xfId="15592"/>
    <cellStyle name="Ввод  2 18" xfId="15593"/>
    <cellStyle name="Ввод  2 18 2" xfId="15594"/>
    <cellStyle name="Ввод  2 19" xfId="15595"/>
    <cellStyle name="Ввод  2 19 2" xfId="15596"/>
    <cellStyle name="Ввод  2 2" xfId="15597"/>
    <cellStyle name="Ввод  2 2 2" xfId="15598"/>
    <cellStyle name="Ввод  2 2 2 2" xfId="15599"/>
    <cellStyle name="Ввод  2 2 2 3" xfId="15600"/>
    <cellStyle name="Ввод  2 2 3" xfId="15601"/>
    <cellStyle name="Ввод  2 2 3 2" xfId="15602"/>
    <cellStyle name="Ввод  2 2 3 3" xfId="15603"/>
    <cellStyle name="Ввод  2 2 4" xfId="15604"/>
    <cellStyle name="Ввод  2 2 4 2" xfId="15605"/>
    <cellStyle name="Ввод  2 2 4 3" xfId="15606"/>
    <cellStyle name="Ввод  2 2 5" xfId="15607"/>
    <cellStyle name="Ввод  2 2 6" xfId="15608"/>
    <cellStyle name="Ввод  2 2 7" xfId="15609"/>
    <cellStyle name="Ввод  2 2 8" xfId="15610"/>
    <cellStyle name="Ввод  2 20" xfId="15611"/>
    <cellStyle name="Ввод  2 21" xfId="15612"/>
    <cellStyle name="Ввод  2 22" xfId="15613"/>
    <cellStyle name="Ввод  2 23" xfId="15614"/>
    <cellStyle name="Ввод  2 24" xfId="15615"/>
    <cellStyle name="Ввод  2 25" xfId="15616"/>
    <cellStyle name="Ввод  2 26" xfId="15617"/>
    <cellStyle name="Ввод  2 3" xfId="15618"/>
    <cellStyle name="Ввод  2 3 2" xfId="15619"/>
    <cellStyle name="Ввод  2 3 2 2" xfId="15620"/>
    <cellStyle name="Ввод  2 3 2 3" xfId="15621"/>
    <cellStyle name="Ввод  2 3 3" xfId="15622"/>
    <cellStyle name="Ввод  2 3 3 2" xfId="15623"/>
    <cellStyle name="Ввод  2 3 3 3" xfId="15624"/>
    <cellStyle name="Ввод  2 3 4" xfId="15625"/>
    <cellStyle name="Ввод  2 3 4 2" xfId="15626"/>
    <cellStyle name="Ввод  2 3 4 3" xfId="15627"/>
    <cellStyle name="Ввод  2 3 5" xfId="15628"/>
    <cellStyle name="Ввод  2 3 6" xfId="15629"/>
    <cellStyle name="Ввод  2 3 7" xfId="15630"/>
    <cellStyle name="Ввод  2 3 8" xfId="15631"/>
    <cellStyle name="Ввод  2 4" xfId="15632"/>
    <cellStyle name="Ввод  2 4 2" xfId="15633"/>
    <cellStyle name="Ввод  2 4 2 2" xfId="15634"/>
    <cellStyle name="Ввод  2 4 2 3" xfId="15635"/>
    <cellStyle name="Ввод  2 4 3" xfId="15636"/>
    <cellStyle name="Ввод  2 4 3 2" xfId="15637"/>
    <cellStyle name="Ввод  2 4 3 3" xfId="15638"/>
    <cellStyle name="Ввод  2 4 4" xfId="15639"/>
    <cellStyle name="Ввод  2 4 4 2" xfId="15640"/>
    <cellStyle name="Ввод  2 4 4 3" xfId="15641"/>
    <cellStyle name="Ввод  2 4 5" xfId="15642"/>
    <cellStyle name="Ввод  2 4 6" xfId="15643"/>
    <cellStyle name="Ввод  2 4 7" xfId="15644"/>
    <cellStyle name="Ввод  2 4 8" xfId="15645"/>
    <cellStyle name="Ввод  2 5" xfId="15646"/>
    <cellStyle name="Ввод  2 5 2" xfId="15647"/>
    <cellStyle name="Ввод  2 5 2 2" xfId="15648"/>
    <cellStyle name="Ввод  2 5 2 3" xfId="15649"/>
    <cellStyle name="Ввод  2 5 3" xfId="15650"/>
    <cellStyle name="Ввод  2 5 3 2" xfId="15651"/>
    <cellStyle name="Ввод  2 5 3 3" xfId="15652"/>
    <cellStyle name="Ввод  2 5 4" xfId="15653"/>
    <cellStyle name="Ввод  2 5 4 2" xfId="15654"/>
    <cellStyle name="Ввод  2 5 4 3" xfId="15655"/>
    <cellStyle name="Ввод  2 5 5" xfId="15656"/>
    <cellStyle name="Ввод  2 5 6" xfId="15657"/>
    <cellStyle name="Ввод  2 5 7" xfId="15658"/>
    <cellStyle name="Ввод  2 5 8" xfId="15659"/>
    <cellStyle name="Ввод  2 6" xfId="15660"/>
    <cellStyle name="Ввод  2 6 2" xfId="15661"/>
    <cellStyle name="Ввод  2 6 2 2" xfId="15662"/>
    <cellStyle name="Ввод  2 6 2 3" xfId="15663"/>
    <cellStyle name="Ввод  2 6 3" xfId="15664"/>
    <cellStyle name="Ввод  2 6 3 2" xfId="15665"/>
    <cellStyle name="Ввод  2 6 3 3" xfId="15666"/>
    <cellStyle name="Ввод  2 6 4" xfId="15667"/>
    <cellStyle name="Ввод  2 6 4 2" xfId="15668"/>
    <cellStyle name="Ввод  2 6 4 3" xfId="15669"/>
    <cellStyle name="Ввод  2 6 5" xfId="15670"/>
    <cellStyle name="Ввод  2 6 6" xfId="15671"/>
    <cellStyle name="Ввод  2 6 7" xfId="15672"/>
    <cellStyle name="Ввод  2 6 8" xfId="15673"/>
    <cellStyle name="Ввод  2 7" xfId="15674"/>
    <cellStyle name="Ввод  2 7 2" xfId="15675"/>
    <cellStyle name="Ввод  2 7 2 2" xfId="15676"/>
    <cellStyle name="Ввод  2 7 2 3" xfId="15677"/>
    <cellStyle name="Ввод  2 7 3" xfId="15678"/>
    <cellStyle name="Ввод  2 7 3 2" xfId="15679"/>
    <cellStyle name="Ввод  2 7 3 3" xfId="15680"/>
    <cellStyle name="Ввод  2 7 4" xfId="15681"/>
    <cellStyle name="Ввод  2 7 4 2" xfId="15682"/>
    <cellStyle name="Ввод  2 7 4 3" xfId="15683"/>
    <cellStyle name="Ввод  2 7 5" xfId="15684"/>
    <cellStyle name="Ввод  2 7 6" xfId="15685"/>
    <cellStyle name="Ввод  2 7 7" xfId="15686"/>
    <cellStyle name="Ввод  2 7 8" xfId="15687"/>
    <cellStyle name="Ввод  2 8" xfId="15688"/>
    <cellStyle name="Ввод  2 8 2" xfId="15689"/>
    <cellStyle name="Ввод  2 8 2 2" xfId="15690"/>
    <cellStyle name="Ввод  2 8 2 3" xfId="15691"/>
    <cellStyle name="Ввод  2 8 3" xfId="15692"/>
    <cellStyle name="Ввод  2 8 3 2" xfId="15693"/>
    <cellStyle name="Ввод  2 8 3 3" xfId="15694"/>
    <cellStyle name="Ввод  2 8 4" xfId="15695"/>
    <cellStyle name="Ввод  2 8 4 2" xfId="15696"/>
    <cellStyle name="Ввод  2 8 4 3" xfId="15697"/>
    <cellStyle name="Ввод  2 8 5" xfId="15698"/>
    <cellStyle name="Ввод  2 8 6" xfId="15699"/>
    <cellStyle name="Ввод  2 8 7" xfId="15700"/>
    <cellStyle name="Ввод  2 8 8" xfId="15701"/>
    <cellStyle name="Ввод  2 9" xfId="15702"/>
    <cellStyle name="Ввод  2 9 2" xfId="15703"/>
    <cellStyle name="Ввод  2 9 2 2" xfId="15704"/>
    <cellStyle name="Ввод  2 9 2 3" xfId="15705"/>
    <cellStyle name="Ввод  2 9 3" xfId="15706"/>
    <cellStyle name="Ввод  2 9 3 2" xfId="15707"/>
    <cellStyle name="Ввод  2 9 3 3" xfId="15708"/>
    <cellStyle name="Ввод  2 9 4" xfId="15709"/>
    <cellStyle name="Ввод  2 9 4 2" xfId="15710"/>
    <cellStyle name="Ввод  2 9 4 3" xfId="15711"/>
    <cellStyle name="Ввод  2 9 5" xfId="15712"/>
    <cellStyle name="Ввод  2 9 6" xfId="15713"/>
    <cellStyle name="Ввод  2 9 7" xfId="15714"/>
    <cellStyle name="Ввод  2 9 8" xfId="15715"/>
    <cellStyle name="Ввод  2_ИФ-4.5 за 7 мес." xfId="15716"/>
    <cellStyle name="Ввод  20" xfId="15717"/>
    <cellStyle name="Ввод  21" xfId="15718"/>
    <cellStyle name="Ввод  22" xfId="15719"/>
    <cellStyle name="Ввод  23" xfId="15720"/>
    <cellStyle name="Ввод  24" xfId="15721"/>
    <cellStyle name="Ввод  25" xfId="15722"/>
    <cellStyle name="Ввод  26" xfId="15723"/>
    <cellStyle name="Ввод  27" xfId="15724"/>
    <cellStyle name="Ввод  28" xfId="15725"/>
    <cellStyle name="Ввод  29" xfId="15726"/>
    <cellStyle name="Ввод  3" xfId="15727"/>
    <cellStyle name="Ввод  3 2" xfId="15728"/>
    <cellStyle name="Ввод  4" xfId="15729"/>
    <cellStyle name="Ввод  4 2" xfId="15730"/>
    <cellStyle name="Ввод  5" xfId="15731"/>
    <cellStyle name="Ввод  5 2" xfId="15732"/>
    <cellStyle name="Ввод  6" xfId="15733"/>
    <cellStyle name="Ввод  6 2" xfId="15734"/>
    <cellStyle name="Ввод  7" xfId="15735"/>
    <cellStyle name="Ввод  7 2" xfId="15736"/>
    <cellStyle name="Ввод  8" xfId="15737"/>
    <cellStyle name="Ввод  8 2" xfId="15738"/>
    <cellStyle name="Ввод  9" xfId="15739"/>
    <cellStyle name="Ввод  9 2" xfId="15740"/>
    <cellStyle name="Внебиржевой" xfId="15741"/>
    <cellStyle name="Вывод 10" xfId="15742"/>
    <cellStyle name="Вывод 10 2" xfId="15743"/>
    <cellStyle name="Вывод 11" xfId="15744"/>
    <cellStyle name="Вывод 11 2" xfId="15745"/>
    <cellStyle name="Вывод 12" xfId="15746"/>
    <cellStyle name="Вывод 12 2" xfId="15747"/>
    <cellStyle name="Вывод 13" xfId="15748"/>
    <cellStyle name="Вывод 13 2" xfId="15749"/>
    <cellStyle name="Вывод 14" xfId="15750"/>
    <cellStyle name="Вывод 14 2" xfId="15751"/>
    <cellStyle name="Вывод 15" xfId="15752"/>
    <cellStyle name="Вывод 15 2" xfId="15753"/>
    <cellStyle name="Вывод 16" xfId="15754"/>
    <cellStyle name="Вывод 16 2" xfId="15755"/>
    <cellStyle name="Вывод 17" xfId="15756"/>
    <cellStyle name="Вывод 17 2" xfId="15757"/>
    <cellStyle name="Вывод 18" xfId="15758"/>
    <cellStyle name="Вывод 18 2" xfId="15759"/>
    <cellStyle name="Вывод 19" xfId="15760"/>
    <cellStyle name="Вывод 19 2" xfId="15761"/>
    <cellStyle name="Вывод 2" xfId="225"/>
    <cellStyle name="Вывод 2 10" xfId="15762"/>
    <cellStyle name="Вывод 2 10 2" xfId="15763"/>
    <cellStyle name="Вывод 2 10 2 2" xfId="15764"/>
    <cellStyle name="Вывод 2 10 2 3" xfId="15765"/>
    <cellStyle name="Вывод 2 10 3" xfId="15766"/>
    <cellStyle name="Вывод 2 10 3 2" xfId="15767"/>
    <cellStyle name="Вывод 2 10 3 3" xfId="15768"/>
    <cellStyle name="Вывод 2 10 4" xfId="15769"/>
    <cellStyle name="Вывод 2 10 4 2" xfId="15770"/>
    <cellStyle name="Вывод 2 10 4 3" xfId="15771"/>
    <cellStyle name="Вывод 2 10 5" xfId="15772"/>
    <cellStyle name="Вывод 2 10 6" xfId="15773"/>
    <cellStyle name="Вывод 2 11" xfId="15774"/>
    <cellStyle name="Вывод 2 11 2" xfId="15775"/>
    <cellStyle name="Вывод 2 11 2 2" xfId="15776"/>
    <cellStyle name="Вывод 2 11 2 3" xfId="15777"/>
    <cellStyle name="Вывод 2 11 3" xfId="15778"/>
    <cellStyle name="Вывод 2 11 3 2" xfId="15779"/>
    <cellStyle name="Вывод 2 11 3 3" xfId="15780"/>
    <cellStyle name="Вывод 2 11 4" xfId="15781"/>
    <cellStyle name="Вывод 2 11 4 2" xfId="15782"/>
    <cellStyle name="Вывод 2 11 4 3" xfId="15783"/>
    <cellStyle name="Вывод 2 11 5" xfId="15784"/>
    <cellStyle name="Вывод 2 11 6" xfId="15785"/>
    <cellStyle name="Вывод 2 12" xfId="15786"/>
    <cellStyle name="Вывод 2 12 2" xfId="15787"/>
    <cellStyle name="Вывод 2 12 2 2" xfId="15788"/>
    <cellStyle name="Вывод 2 12 2 3" xfId="15789"/>
    <cellStyle name="Вывод 2 12 3" xfId="15790"/>
    <cellStyle name="Вывод 2 12 3 2" xfId="15791"/>
    <cellStyle name="Вывод 2 12 3 3" xfId="15792"/>
    <cellStyle name="Вывод 2 12 4" xfId="15793"/>
    <cellStyle name="Вывод 2 12 4 2" xfId="15794"/>
    <cellStyle name="Вывод 2 12 4 3" xfId="15795"/>
    <cellStyle name="Вывод 2 12 5" xfId="15796"/>
    <cellStyle name="Вывод 2 12 6" xfId="15797"/>
    <cellStyle name="Вывод 2 13" xfId="15798"/>
    <cellStyle name="Вывод 2 13 2" xfId="15799"/>
    <cellStyle name="Вывод 2 13 2 2" xfId="15800"/>
    <cellStyle name="Вывод 2 13 2 3" xfId="15801"/>
    <cellStyle name="Вывод 2 13 3" xfId="15802"/>
    <cellStyle name="Вывод 2 13 3 2" xfId="15803"/>
    <cellStyle name="Вывод 2 13 3 3" xfId="15804"/>
    <cellStyle name="Вывод 2 13 4" xfId="15805"/>
    <cellStyle name="Вывод 2 13 4 2" xfId="15806"/>
    <cellStyle name="Вывод 2 13 4 3" xfId="15807"/>
    <cellStyle name="Вывод 2 13 5" xfId="15808"/>
    <cellStyle name="Вывод 2 13 6" xfId="15809"/>
    <cellStyle name="Вывод 2 14" xfId="15810"/>
    <cellStyle name="Вывод 2 14 2" xfId="15811"/>
    <cellStyle name="Вывод 2 14 2 2" xfId="15812"/>
    <cellStyle name="Вывод 2 14 2 3" xfId="15813"/>
    <cellStyle name="Вывод 2 14 3" xfId="15814"/>
    <cellStyle name="Вывод 2 14 3 2" xfId="15815"/>
    <cellStyle name="Вывод 2 14 3 3" xfId="15816"/>
    <cellStyle name="Вывод 2 14 4" xfId="15817"/>
    <cellStyle name="Вывод 2 14 4 2" xfId="15818"/>
    <cellStyle name="Вывод 2 14 4 3" xfId="15819"/>
    <cellStyle name="Вывод 2 14 5" xfId="15820"/>
    <cellStyle name="Вывод 2 14 6" xfId="15821"/>
    <cellStyle name="Вывод 2 15" xfId="15822"/>
    <cellStyle name="Вывод 2 15 2" xfId="15823"/>
    <cellStyle name="Вывод 2 15 2 2" xfId="15824"/>
    <cellStyle name="Вывод 2 15 2 3" xfId="15825"/>
    <cellStyle name="Вывод 2 15 2 4" xfId="15826"/>
    <cellStyle name="Вывод 2 15 3" xfId="15827"/>
    <cellStyle name="Вывод 2 15 3 2" xfId="15828"/>
    <cellStyle name="Вывод 2 15 3 3" xfId="15829"/>
    <cellStyle name="Вывод 2 15 4" xfId="15830"/>
    <cellStyle name="Вывод 2 15 5" xfId="15831"/>
    <cellStyle name="Вывод 2 16" xfId="15832"/>
    <cellStyle name="Вывод 2 16 2" xfId="15833"/>
    <cellStyle name="Вывод 2 16 3" xfId="15834"/>
    <cellStyle name="Вывод 2 16 4" xfId="15835"/>
    <cellStyle name="Вывод 2 17" xfId="15836"/>
    <cellStyle name="Вывод 2 17 2" xfId="15837"/>
    <cellStyle name="Вывод 2 17 3" xfId="15838"/>
    <cellStyle name="Вывод 2 18" xfId="15839"/>
    <cellStyle name="Вывод 2 18 2" xfId="15840"/>
    <cellStyle name="Вывод 2 19" xfId="15841"/>
    <cellStyle name="Вывод 2 19 2" xfId="15842"/>
    <cellStyle name="Вывод 2 2" xfId="15843"/>
    <cellStyle name="Вывод 2 2 2" xfId="15844"/>
    <cellStyle name="Вывод 2 2 2 2" xfId="15845"/>
    <cellStyle name="Вывод 2 2 2 3" xfId="15846"/>
    <cellStyle name="Вывод 2 2 3" xfId="15847"/>
    <cellStyle name="Вывод 2 2 3 2" xfId="15848"/>
    <cellStyle name="Вывод 2 2 3 3" xfId="15849"/>
    <cellStyle name="Вывод 2 2 4" xfId="15850"/>
    <cellStyle name="Вывод 2 2 4 2" xfId="15851"/>
    <cellStyle name="Вывод 2 2 4 3" xfId="15852"/>
    <cellStyle name="Вывод 2 2 5" xfId="15853"/>
    <cellStyle name="Вывод 2 2 6" xfId="15854"/>
    <cellStyle name="Вывод 2 20" xfId="15855"/>
    <cellStyle name="Вывод 2 21" xfId="15856"/>
    <cellStyle name="Вывод 2 22" xfId="15857"/>
    <cellStyle name="Вывод 2 23" xfId="15858"/>
    <cellStyle name="Вывод 2 24" xfId="15859"/>
    <cellStyle name="Вывод 2 25" xfId="15860"/>
    <cellStyle name="Вывод 2 26" xfId="15861"/>
    <cellStyle name="Вывод 2 3" xfId="15862"/>
    <cellStyle name="Вывод 2 3 2" xfId="15863"/>
    <cellStyle name="Вывод 2 3 2 2" xfId="15864"/>
    <cellStyle name="Вывод 2 3 2 3" xfId="15865"/>
    <cellStyle name="Вывод 2 3 3" xfId="15866"/>
    <cellStyle name="Вывод 2 3 3 2" xfId="15867"/>
    <cellStyle name="Вывод 2 3 3 3" xfId="15868"/>
    <cellStyle name="Вывод 2 3 4" xfId="15869"/>
    <cellStyle name="Вывод 2 3 4 2" xfId="15870"/>
    <cellStyle name="Вывод 2 3 4 3" xfId="15871"/>
    <cellStyle name="Вывод 2 3 5" xfId="15872"/>
    <cellStyle name="Вывод 2 3 6" xfId="15873"/>
    <cellStyle name="Вывод 2 4" xfId="15874"/>
    <cellStyle name="Вывод 2 4 2" xfId="15875"/>
    <cellStyle name="Вывод 2 4 2 2" xfId="15876"/>
    <cellStyle name="Вывод 2 4 2 3" xfId="15877"/>
    <cellStyle name="Вывод 2 4 3" xfId="15878"/>
    <cellStyle name="Вывод 2 4 3 2" xfId="15879"/>
    <cellStyle name="Вывод 2 4 3 3" xfId="15880"/>
    <cellStyle name="Вывод 2 4 4" xfId="15881"/>
    <cellStyle name="Вывод 2 4 4 2" xfId="15882"/>
    <cellStyle name="Вывод 2 4 4 3" xfId="15883"/>
    <cellStyle name="Вывод 2 4 5" xfId="15884"/>
    <cellStyle name="Вывод 2 4 6" xfId="15885"/>
    <cellStyle name="Вывод 2 5" xfId="15886"/>
    <cellStyle name="Вывод 2 5 2" xfId="15887"/>
    <cellStyle name="Вывод 2 5 2 2" xfId="15888"/>
    <cellStyle name="Вывод 2 5 2 3" xfId="15889"/>
    <cellStyle name="Вывод 2 5 3" xfId="15890"/>
    <cellStyle name="Вывод 2 5 3 2" xfId="15891"/>
    <cellStyle name="Вывод 2 5 3 3" xfId="15892"/>
    <cellStyle name="Вывод 2 5 4" xfId="15893"/>
    <cellStyle name="Вывод 2 5 4 2" xfId="15894"/>
    <cellStyle name="Вывод 2 5 4 3" xfId="15895"/>
    <cellStyle name="Вывод 2 5 5" xfId="15896"/>
    <cellStyle name="Вывод 2 5 6" xfId="15897"/>
    <cellStyle name="Вывод 2 6" xfId="15898"/>
    <cellStyle name="Вывод 2 6 2" xfId="15899"/>
    <cellStyle name="Вывод 2 6 2 2" xfId="15900"/>
    <cellStyle name="Вывод 2 6 2 3" xfId="15901"/>
    <cellStyle name="Вывод 2 6 3" xfId="15902"/>
    <cellStyle name="Вывод 2 6 3 2" xfId="15903"/>
    <cellStyle name="Вывод 2 6 3 3" xfId="15904"/>
    <cellStyle name="Вывод 2 6 4" xfId="15905"/>
    <cellStyle name="Вывод 2 6 4 2" xfId="15906"/>
    <cellStyle name="Вывод 2 6 4 3" xfId="15907"/>
    <cellStyle name="Вывод 2 6 5" xfId="15908"/>
    <cellStyle name="Вывод 2 6 6" xfId="15909"/>
    <cellStyle name="Вывод 2 7" xfId="15910"/>
    <cellStyle name="Вывод 2 7 2" xfId="15911"/>
    <cellStyle name="Вывод 2 7 2 2" xfId="15912"/>
    <cellStyle name="Вывод 2 7 2 3" xfId="15913"/>
    <cellStyle name="Вывод 2 7 3" xfId="15914"/>
    <cellStyle name="Вывод 2 7 3 2" xfId="15915"/>
    <cellStyle name="Вывод 2 7 3 3" xfId="15916"/>
    <cellStyle name="Вывод 2 7 4" xfId="15917"/>
    <cellStyle name="Вывод 2 7 4 2" xfId="15918"/>
    <cellStyle name="Вывод 2 7 4 3" xfId="15919"/>
    <cellStyle name="Вывод 2 7 5" xfId="15920"/>
    <cellStyle name="Вывод 2 7 6" xfId="15921"/>
    <cellStyle name="Вывод 2 8" xfId="15922"/>
    <cellStyle name="Вывод 2 8 2" xfId="15923"/>
    <cellStyle name="Вывод 2 8 2 2" xfId="15924"/>
    <cellStyle name="Вывод 2 8 2 3" xfId="15925"/>
    <cellStyle name="Вывод 2 8 3" xfId="15926"/>
    <cellStyle name="Вывод 2 8 3 2" xfId="15927"/>
    <cellStyle name="Вывод 2 8 3 3" xfId="15928"/>
    <cellStyle name="Вывод 2 8 4" xfId="15929"/>
    <cellStyle name="Вывод 2 8 4 2" xfId="15930"/>
    <cellStyle name="Вывод 2 8 4 3" xfId="15931"/>
    <cellStyle name="Вывод 2 8 5" xfId="15932"/>
    <cellStyle name="Вывод 2 8 6" xfId="15933"/>
    <cellStyle name="Вывод 2 9" xfId="15934"/>
    <cellStyle name="Вывод 2 9 2" xfId="15935"/>
    <cellStyle name="Вывод 2 9 2 2" xfId="15936"/>
    <cellStyle name="Вывод 2 9 2 3" xfId="15937"/>
    <cellStyle name="Вывод 2 9 3" xfId="15938"/>
    <cellStyle name="Вывод 2 9 3 2" xfId="15939"/>
    <cellStyle name="Вывод 2 9 3 3" xfId="15940"/>
    <cellStyle name="Вывод 2 9 4" xfId="15941"/>
    <cellStyle name="Вывод 2 9 4 2" xfId="15942"/>
    <cellStyle name="Вывод 2 9 4 3" xfId="15943"/>
    <cellStyle name="Вывод 2 9 5" xfId="15944"/>
    <cellStyle name="Вывод 2 9 6" xfId="15945"/>
    <cellStyle name="Вывод 2_ИФ-4.5 за 7 мес." xfId="15946"/>
    <cellStyle name="Вывод 20" xfId="15947"/>
    <cellStyle name="Вывод 21" xfId="15948"/>
    <cellStyle name="Вывод 22" xfId="15949"/>
    <cellStyle name="Вывод 23" xfId="15950"/>
    <cellStyle name="Вывод 24" xfId="15951"/>
    <cellStyle name="Вывод 25" xfId="15952"/>
    <cellStyle name="Вывод 26" xfId="15953"/>
    <cellStyle name="Вывод 27" xfId="15954"/>
    <cellStyle name="Вывод 28" xfId="15955"/>
    <cellStyle name="Вывод 29" xfId="15956"/>
    <cellStyle name="Вывод 3" xfId="15957"/>
    <cellStyle name="Вывод 3 2" xfId="15958"/>
    <cellStyle name="Вывод 30" xfId="19554"/>
    <cellStyle name="Вывод 31" xfId="19555"/>
    <cellStyle name="Вывод 32" xfId="19556"/>
    <cellStyle name="Вывод 33" xfId="19557"/>
    <cellStyle name="Вывод 34" xfId="19558"/>
    <cellStyle name="Вывод 35" xfId="19559"/>
    <cellStyle name="Вывод 36" xfId="19560"/>
    <cellStyle name="Вывод 37" xfId="19561"/>
    <cellStyle name="Вывод 4" xfId="15959"/>
    <cellStyle name="Вывод 4 2" xfId="15960"/>
    <cellStyle name="Вывод 5" xfId="15961"/>
    <cellStyle name="Вывод 5 2" xfId="15962"/>
    <cellStyle name="Вывод 6" xfId="15963"/>
    <cellStyle name="Вывод 6 2" xfId="15964"/>
    <cellStyle name="Вывод 7" xfId="15965"/>
    <cellStyle name="Вывод 7 2" xfId="15966"/>
    <cellStyle name="Вывод 8" xfId="15967"/>
    <cellStyle name="Вывод 8 2" xfId="15968"/>
    <cellStyle name="Вывод 9" xfId="15969"/>
    <cellStyle name="Вывод 9 2" xfId="15970"/>
    <cellStyle name="Вычисление 10" xfId="15971"/>
    <cellStyle name="Вычисление 10 2" xfId="15972"/>
    <cellStyle name="Вычисление 11" xfId="15973"/>
    <cellStyle name="Вычисление 11 2" xfId="15974"/>
    <cellStyle name="Вычисление 12" xfId="15975"/>
    <cellStyle name="Вычисление 12 2" xfId="15976"/>
    <cellStyle name="Вычисление 13" xfId="15977"/>
    <cellStyle name="Вычисление 13 2" xfId="15978"/>
    <cellStyle name="Вычисление 14" xfId="15979"/>
    <cellStyle name="Вычисление 14 2" xfId="15980"/>
    <cellStyle name="Вычисление 15" xfId="15981"/>
    <cellStyle name="Вычисление 15 2" xfId="15982"/>
    <cellStyle name="Вычисление 16" xfId="15983"/>
    <cellStyle name="Вычисление 16 2" xfId="15984"/>
    <cellStyle name="Вычисление 17" xfId="15985"/>
    <cellStyle name="Вычисление 17 2" xfId="15986"/>
    <cellStyle name="Вычисление 18" xfId="15987"/>
    <cellStyle name="Вычисление 18 2" xfId="15988"/>
    <cellStyle name="Вычисление 19" xfId="15989"/>
    <cellStyle name="Вычисление 19 2" xfId="15990"/>
    <cellStyle name="Вычисление 2" xfId="226"/>
    <cellStyle name="Вычисление 2 10" xfId="15991"/>
    <cellStyle name="Вычисление 2 10 2" xfId="15992"/>
    <cellStyle name="Вычисление 2 10 2 2" xfId="15993"/>
    <cellStyle name="Вычисление 2 10 2 3" xfId="15994"/>
    <cellStyle name="Вычисление 2 10 3" xfId="15995"/>
    <cellStyle name="Вычисление 2 10 3 2" xfId="15996"/>
    <cellStyle name="Вычисление 2 10 3 3" xfId="15997"/>
    <cellStyle name="Вычисление 2 10 4" xfId="15998"/>
    <cellStyle name="Вычисление 2 10 4 2" xfId="15999"/>
    <cellStyle name="Вычисление 2 10 4 3" xfId="16000"/>
    <cellStyle name="Вычисление 2 10 5" xfId="16001"/>
    <cellStyle name="Вычисление 2 10 6" xfId="16002"/>
    <cellStyle name="Вычисление 2 11" xfId="16003"/>
    <cellStyle name="Вычисление 2 11 2" xfId="16004"/>
    <cellStyle name="Вычисление 2 11 2 2" xfId="16005"/>
    <cellStyle name="Вычисление 2 11 2 3" xfId="16006"/>
    <cellStyle name="Вычисление 2 11 3" xfId="16007"/>
    <cellStyle name="Вычисление 2 11 3 2" xfId="16008"/>
    <cellStyle name="Вычисление 2 11 3 3" xfId="16009"/>
    <cellStyle name="Вычисление 2 11 4" xfId="16010"/>
    <cellStyle name="Вычисление 2 11 4 2" xfId="16011"/>
    <cellStyle name="Вычисление 2 11 4 3" xfId="16012"/>
    <cellStyle name="Вычисление 2 11 5" xfId="16013"/>
    <cellStyle name="Вычисление 2 11 6" xfId="16014"/>
    <cellStyle name="Вычисление 2 12" xfId="16015"/>
    <cellStyle name="Вычисление 2 12 2" xfId="16016"/>
    <cellStyle name="Вычисление 2 12 2 2" xfId="16017"/>
    <cellStyle name="Вычисление 2 12 2 3" xfId="16018"/>
    <cellStyle name="Вычисление 2 12 3" xfId="16019"/>
    <cellStyle name="Вычисление 2 12 3 2" xfId="16020"/>
    <cellStyle name="Вычисление 2 12 3 3" xfId="16021"/>
    <cellStyle name="Вычисление 2 12 4" xfId="16022"/>
    <cellStyle name="Вычисление 2 12 4 2" xfId="16023"/>
    <cellStyle name="Вычисление 2 12 4 3" xfId="16024"/>
    <cellStyle name="Вычисление 2 12 5" xfId="16025"/>
    <cellStyle name="Вычисление 2 12 6" xfId="16026"/>
    <cellStyle name="Вычисление 2 13" xfId="16027"/>
    <cellStyle name="Вычисление 2 13 2" xfId="16028"/>
    <cellStyle name="Вычисление 2 13 2 2" xfId="16029"/>
    <cellStyle name="Вычисление 2 13 2 3" xfId="16030"/>
    <cellStyle name="Вычисление 2 13 3" xfId="16031"/>
    <cellStyle name="Вычисление 2 13 3 2" xfId="16032"/>
    <cellStyle name="Вычисление 2 13 3 3" xfId="16033"/>
    <cellStyle name="Вычисление 2 13 4" xfId="16034"/>
    <cellStyle name="Вычисление 2 13 4 2" xfId="16035"/>
    <cellStyle name="Вычисление 2 13 4 3" xfId="16036"/>
    <cellStyle name="Вычисление 2 13 5" xfId="16037"/>
    <cellStyle name="Вычисление 2 13 6" xfId="16038"/>
    <cellStyle name="Вычисление 2 14" xfId="16039"/>
    <cellStyle name="Вычисление 2 14 2" xfId="16040"/>
    <cellStyle name="Вычисление 2 14 2 2" xfId="16041"/>
    <cellStyle name="Вычисление 2 14 2 3" xfId="16042"/>
    <cellStyle name="Вычисление 2 14 3" xfId="16043"/>
    <cellStyle name="Вычисление 2 14 3 2" xfId="16044"/>
    <cellStyle name="Вычисление 2 14 3 3" xfId="16045"/>
    <cellStyle name="Вычисление 2 14 4" xfId="16046"/>
    <cellStyle name="Вычисление 2 14 4 2" xfId="16047"/>
    <cellStyle name="Вычисление 2 14 4 3" xfId="16048"/>
    <cellStyle name="Вычисление 2 14 5" xfId="16049"/>
    <cellStyle name="Вычисление 2 14 6" xfId="16050"/>
    <cellStyle name="Вычисление 2 15" xfId="16051"/>
    <cellStyle name="Вычисление 2 15 2" xfId="16052"/>
    <cellStyle name="Вычисление 2 15 2 2" xfId="16053"/>
    <cellStyle name="Вычисление 2 15 2 3" xfId="16054"/>
    <cellStyle name="Вычисление 2 15 2 4" xfId="16055"/>
    <cellStyle name="Вычисление 2 15 3" xfId="16056"/>
    <cellStyle name="Вычисление 2 15 3 2" xfId="16057"/>
    <cellStyle name="Вычисление 2 15 3 3" xfId="16058"/>
    <cellStyle name="Вычисление 2 15 4" xfId="16059"/>
    <cellStyle name="Вычисление 2 15 5" xfId="16060"/>
    <cellStyle name="Вычисление 2 16" xfId="16061"/>
    <cellStyle name="Вычисление 2 16 2" xfId="16062"/>
    <cellStyle name="Вычисление 2 16 3" xfId="16063"/>
    <cellStyle name="Вычисление 2 16 4" xfId="16064"/>
    <cellStyle name="Вычисление 2 17" xfId="16065"/>
    <cellStyle name="Вычисление 2 17 2" xfId="16066"/>
    <cellStyle name="Вычисление 2 17 3" xfId="16067"/>
    <cellStyle name="Вычисление 2 18" xfId="16068"/>
    <cellStyle name="Вычисление 2 18 2" xfId="16069"/>
    <cellStyle name="Вычисление 2 19" xfId="16070"/>
    <cellStyle name="Вычисление 2 19 2" xfId="16071"/>
    <cellStyle name="Вычисление 2 2" xfId="16072"/>
    <cellStyle name="Вычисление 2 2 2" xfId="16073"/>
    <cellStyle name="Вычисление 2 2 2 2" xfId="16074"/>
    <cellStyle name="Вычисление 2 2 2 3" xfId="16075"/>
    <cellStyle name="Вычисление 2 2 3" xfId="16076"/>
    <cellStyle name="Вычисление 2 2 3 2" xfId="16077"/>
    <cellStyle name="Вычисление 2 2 3 3" xfId="16078"/>
    <cellStyle name="Вычисление 2 2 4" xfId="16079"/>
    <cellStyle name="Вычисление 2 2 4 2" xfId="16080"/>
    <cellStyle name="Вычисление 2 2 4 3" xfId="16081"/>
    <cellStyle name="Вычисление 2 2 5" xfId="16082"/>
    <cellStyle name="Вычисление 2 2 6" xfId="16083"/>
    <cellStyle name="Вычисление 2 20" xfId="16084"/>
    <cellStyle name="Вычисление 2 21" xfId="16085"/>
    <cellStyle name="Вычисление 2 22" xfId="16086"/>
    <cellStyle name="Вычисление 2 23" xfId="16087"/>
    <cellStyle name="Вычисление 2 24" xfId="16088"/>
    <cellStyle name="Вычисление 2 25" xfId="16089"/>
    <cellStyle name="Вычисление 2 26" xfId="16090"/>
    <cellStyle name="Вычисление 2 3" xfId="16091"/>
    <cellStyle name="Вычисление 2 3 2" xfId="16092"/>
    <cellStyle name="Вычисление 2 3 2 2" xfId="16093"/>
    <cellStyle name="Вычисление 2 3 2 3" xfId="16094"/>
    <cellStyle name="Вычисление 2 3 3" xfId="16095"/>
    <cellStyle name="Вычисление 2 3 3 2" xfId="16096"/>
    <cellStyle name="Вычисление 2 3 3 3" xfId="16097"/>
    <cellStyle name="Вычисление 2 3 4" xfId="16098"/>
    <cellStyle name="Вычисление 2 3 4 2" xfId="16099"/>
    <cellStyle name="Вычисление 2 3 4 3" xfId="16100"/>
    <cellStyle name="Вычисление 2 3 5" xfId="16101"/>
    <cellStyle name="Вычисление 2 3 6" xfId="16102"/>
    <cellStyle name="Вычисление 2 4" xfId="16103"/>
    <cellStyle name="Вычисление 2 4 2" xfId="16104"/>
    <cellStyle name="Вычисление 2 4 2 2" xfId="16105"/>
    <cellStyle name="Вычисление 2 4 2 3" xfId="16106"/>
    <cellStyle name="Вычисление 2 4 3" xfId="16107"/>
    <cellStyle name="Вычисление 2 4 3 2" xfId="16108"/>
    <cellStyle name="Вычисление 2 4 3 3" xfId="16109"/>
    <cellStyle name="Вычисление 2 4 4" xfId="16110"/>
    <cellStyle name="Вычисление 2 4 4 2" xfId="16111"/>
    <cellStyle name="Вычисление 2 4 4 3" xfId="16112"/>
    <cellStyle name="Вычисление 2 4 5" xfId="16113"/>
    <cellStyle name="Вычисление 2 4 6" xfId="16114"/>
    <cellStyle name="Вычисление 2 5" xfId="16115"/>
    <cellStyle name="Вычисление 2 5 2" xfId="16116"/>
    <cellStyle name="Вычисление 2 5 2 2" xfId="16117"/>
    <cellStyle name="Вычисление 2 5 2 3" xfId="16118"/>
    <cellStyle name="Вычисление 2 5 3" xfId="16119"/>
    <cellStyle name="Вычисление 2 5 3 2" xfId="16120"/>
    <cellStyle name="Вычисление 2 5 3 3" xfId="16121"/>
    <cellStyle name="Вычисление 2 5 4" xfId="16122"/>
    <cellStyle name="Вычисление 2 5 4 2" xfId="16123"/>
    <cellStyle name="Вычисление 2 5 4 3" xfId="16124"/>
    <cellStyle name="Вычисление 2 5 5" xfId="16125"/>
    <cellStyle name="Вычисление 2 5 6" xfId="16126"/>
    <cellStyle name="Вычисление 2 6" xfId="16127"/>
    <cellStyle name="Вычисление 2 6 2" xfId="16128"/>
    <cellStyle name="Вычисление 2 6 2 2" xfId="16129"/>
    <cellStyle name="Вычисление 2 6 2 3" xfId="16130"/>
    <cellStyle name="Вычисление 2 6 3" xfId="16131"/>
    <cellStyle name="Вычисление 2 6 3 2" xfId="16132"/>
    <cellStyle name="Вычисление 2 6 3 3" xfId="16133"/>
    <cellStyle name="Вычисление 2 6 4" xfId="16134"/>
    <cellStyle name="Вычисление 2 6 4 2" xfId="16135"/>
    <cellStyle name="Вычисление 2 6 4 3" xfId="16136"/>
    <cellStyle name="Вычисление 2 6 5" xfId="16137"/>
    <cellStyle name="Вычисление 2 6 6" xfId="16138"/>
    <cellStyle name="Вычисление 2 7" xfId="16139"/>
    <cellStyle name="Вычисление 2 7 2" xfId="16140"/>
    <cellStyle name="Вычисление 2 7 2 2" xfId="16141"/>
    <cellStyle name="Вычисление 2 7 2 3" xfId="16142"/>
    <cellStyle name="Вычисление 2 7 3" xfId="16143"/>
    <cellStyle name="Вычисление 2 7 3 2" xfId="16144"/>
    <cellStyle name="Вычисление 2 7 3 3" xfId="16145"/>
    <cellStyle name="Вычисление 2 7 4" xfId="16146"/>
    <cellStyle name="Вычисление 2 7 4 2" xfId="16147"/>
    <cellStyle name="Вычисление 2 7 4 3" xfId="16148"/>
    <cellStyle name="Вычисление 2 7 5" xfId="16149"/>
    <cellStyle name="Вычисление 2 7 6" xfId="16150"/>
    <cellStyle name="Вычисление 2 8" xfId="16151"/>
    <cellStyle name="Вычисление 2 8 2" xfId="16152"/>
    <cellStyle name="Вычисление 2 8 2 2" xfId="16153"/>
    <cellStyle name="Вычисление 2 8 2 3" xfId="16154"/>
    <cellStyle name="Вычисление 2 8 3" xfId="16155"/>
    <cellStyle name="Вычисление 2 8 3 2" xfId="16156"/>
    <cellStyle name="Вычисление 2 8 3 3" xfId="16157"/>
    <cellStyle name="Вычисление 2 8 4" xfId="16158"/>
    <cellStyle name="Вычисление 2 8 4 2" xfId="16159"/>
    <cellStyle name="Вычисление 2 8 4 3" xfId="16160"/>
    <cellStyle name="Вычисление 2 8 5" xfId="16161"/>
    <cellStyle name="Вычисление 2 8 6" xfId="16162"/>
    <cellStyle name="Вычисление 2 9" xfId="16163"/>
    <cellStyle name="Вычисление 2 9 2" xfId="16164"/>
    <cellStyle name="Вычисление 2 9 2 2" xfId="16165"/>
    <cellStyle name="Вычисление 2 9 2 3" xfId="16166"/>
    <cellStyle name="Вычисление 2 9 3" xfId="16167"/>
    <cellStyle name="Вычисление 2 9 3 2" xfId="16168"/>
    <cellStyle name="Вычисление 2 9 3 3" xfId="16169"/>
    <cellStyle name="Вычисление 2 9 4" xfId="16170"/>
    <cellStyle name="Вычисление 2 9 4 2" xfId="16171"/>
    <cellStyle name="Вычисление 2 9 4 3" xfId="16172"/>
    <cellStyle name="Вычисление 2 9 5" xfId="16173"/>
    <cellStyle name="Вычисление 2 9 6" xfId="16174"/>
    <cellStyle name="Вычисление 2_ИФ-4.5 за 7 мес." xfId="16175"/>
    <cellStyle name="Вычисление 20" xfId="16176"/>
    <cellStyle name="Вычисление 21" xfId="16177"/>
    <cellStyle name="Вычисление 22" xfId="16178"/>
    <cellStyle name="Вычисление 23" xfId="16179"/>
    <cellStyle name="Вычисление 24" xfId="16180"/>
    <cellStyle name="Вычисление 25" xfId="16181"/>
    <cellStyle name="Вычисление 26" xfId="16182"/>
    <cellStyle name="Вычисление 27" xfId="16183"/>
    <cellStyle name="Вычисление 28" xfId="16184"/>
    <cellStyle name="Вычисление 29" xfId="16185"/>
    <cellStyle name="Вычисление 3" xfId="16186"/>
    <cellStyle name="Вычисление 3 2" xfId="16187"/>
    <cellStyle name="Вычисление 30" xfId="19562"/>
    <cellStyle name="Вычисление 31" xfId="19563"/>
    <cellStyle name="Вычисление 32" xfId="19564"/>
    <cellStyle name="Вычисление 33" xfId="19565"/>
    <cellStyle name="Вычисление 34" xfId="19566"/>
    <cellStyle name="Вычисление 35" xfId="19567"/>
    <cellStyle name="Вычисление 36" xfId="19568"/>
    <cellStyle name="Вычисление 37" xfId="19569"/>
    <cellStyle name="Вычисление 4" xfId="16188"/>
    <cellStyle name="Вычисление 4 2" xfId="16189"/>
    <cellStyle name="Вычисление 5" xfId="16190"/>
    <cellStyle name="Вычисление 5 2" xfId="16191"/>
    <cellStyle name="Вычисление 6" xfId="16192"/>
    <cellStyle name="Вычисление 6 2" xfId="16193"/>
    <cellStyle name="Вычисление 7" xfId="16194"/>
    <cellStyle name="Вычисление 7 2" xfId="16195"/>
    <cellStyle name="Вычисление 8" xfId="16196"/>
    <cellStyle name="Вычисление 8 2" xfId="16197"/>
    <cellStyle name="Вычисление 9" xfId="16198"/>
    <cellStyle name="Вычисление 9 2" xfId="16199"/>
    <cellStyle name="Гиперссылка 2" xfId="16200"/>
    <cellStyle name="Гиперссылка 2 2" xfId="16201"/>
    <cellStyle name="Гиперссылка 2 2 2" xfId="19570"/>
    <cellStyle name="Гиперссылка 3" xfId="16202"/>
    <cellStyle name="Гиперссылка 3 2" xfId="19571"/>
    <cellStyle name="Гиперссылка 4" xfId="19572"/>
    <cellStyle name="Гиперссылка 4 2" xfId="19573"/>
    <cellStyle name="ДАТА" xfId="16203"/>
    <cellStyle name="Денежный (0)" xfId="16204"/>
    <cellStyle name="Денежный (0) 2" xfId="16205"/>
    <cellStyle name="Денежный 10" xfId="19574"/>
    <cellStyle name="Денежный 11" xfId="19575"/>
    <cellStyle name="Денежный 2" xfId="16206"/>
    <cellStyle name="Денежный 2 2" xfId="16207"/>
    <cellStyle name="Денежный 2 2 2" xfId="16208"/>
    <cellStyle name="Денежный 2 3" xfId="16209"/>
    <cellStyle name="Денежный 3" xfId="16210"/>
    <cellStyle name="Денежный 4" xfId="19576"/>
    <cellStyle name="Денежный 5" xfId="19577"/>
    <cellStyle name="Денежный 6" xfId="19578"/>
    <cellStyle name="Денежный 7" xfId="19579"/>
    <cellStyle name="Денежный 8" xfId="19580"/>
    <cellStyle name="Денежный 9" xfId="19581"/>
    <cellStyle name="Є_x0004_ЄЄЄЄ_x0004_ЄЄ_x0004_" xfId="16211"/>
    <cellStyle name="Заг" xfId="16212"/>
    <cellStyle name="Заг 2" xfId="16213"/>
    <cellStyle name="Заголовок" xfId="16214"/>
    <cellStyle name="Заголовок 1 10" xfId="16215"/>
    <cellStyle name="Заголовок 1 10 2" xfId="16216"/>
    <cellStyle name="Заголовок 1 11" xfId="16217"/>
    <cellStyle name="Заголовок 1 11 2" xfId="16218"/>
    <cellStyle name="Заголовок 1 12" xfId="16219"/>
    <cellStyle name="Заголовок 1 12 2" xfId="16220"/>
    <cellStyle name="Заголовок 1 13" xfId="16221"/>
    <cellStyle name="Заголовок 1 13 2" xfId="16222"/>
    <cellStyle name="Заголовок 1 14" xfId="16223"/>
    <cellStyle name="Заголовок 1 14 2" xfId="16224"/>
    <cellStyle name="Заголовок 1 15" xfId="16225"/>
    <cellStyle name="Заголовок 1 15 2" xfId="16226"/>
    <cellStyle name="Заголовок 1 16" xfId="16227"/>
    <cellStyle name="Заголовок 1 16 2" xfId="16228"/>
    <cellStyle name="Заголовок 1 17" xfId="16229"/>
    <cellStyle name="Заголовок 1 17 2" xfId="16230"/>
    <cellStyle name="Заголовок 1 18" xfId="16231"/>
    <cellStyle name="Заголовок 1 18 2" xfId="16232"/>
    <cellStyle name="Заголовок 1 19" xfId="16233"/>
    <cellStyle name="Заголовок 1 19 2" xfId="16234"/>
    <cellStyle name="Заголовок 1 2" xfId="227"/>
    <cellStyle name="Заголовок 1 2 10" xfId="16235"/>
    <cellStyle name="Заголовок 1 2 11" xfId="16236"/>
    <cellStyle name="Заголовок 1 2 12" xfId="16237"/>
    <cellStyle name="Заголовок 1 2 13" xfId="16238"/>
    <cellStyle name="Заголовок 1 2 14" xfId="16239"/>
    <cellStyle name="Заголовок 1 2 15" xfId="16240"/>
    <cellStyle name="Заголовок 1 2 16" xfId="16241"/>
    <cellStyle name="Заголовок 1 2 17" xfId="16242"/>
    <cellStyle name="Заголовок 1 2 18" xfId="16243"/>
    <cellStyle name="Заголовок 1 2 19" xfId="16244"/>
    <cellStyle name="Заголовок 1 2 2" xfId="16245"/>
    <cellStyle name="Заголовок 1 2 2 2" xfId="16246"/>
    <cellStyle name="Заголовок 1 2 20" xfId="16247"/>
    <cellStyle name="Заголовок 1 2 21" xfId="16248"/>
    <cellStyle name="Заголовок 1 2 22" xfId="16249"/>
    <cellStyle name="Заголовок 1 2 23" xfId="16250"/>
    <cellStyle name="Заголовок 1 2 24" xfId="16251"/>
    <cellStyle name="Заголовок 1 2 25" xfId="16252"/>
    <cellStyle name="Заголовок 1 2 26" xfId="16253"/>
    <cellStyle name="Заголовок 1 2 3" xfId="16254"/>
    <cellStyle name="Заголовок 1 2 4" xfId="16255"/>
    <cellStyle name="Заголовок 1 2 5" xfId="16256"/>
    <cellStyle name="Заголовок 1 2 6" xfId="16257"/>
    <cellStyle name="Заголовок 1 2 7" xfId="16258"/>
    <cellStyle name="Заголовок 1 2 8" xfId="16259"/>
    <cellStyle name="Заголовок 1 2 9" xfId="16260"/>
    <cellStyle name="Заголовок 1 2_ИФ-4.5 за 7 мес." xfId="16261"/>
    <cellStyle name="Заголовок 1 20" xfId="16262"/>
    <cellStyle name="Заголовок 1 21" xfId="16263"/>
    <cellStyle name="Заголовок 1 22" xfId="16264"/>
    <cellStyle name="Заголовок 1 23" xfId="16265"/>
    <cellStyle name="Заголовок 1 24" xfId="16266"/>
    <cellStyle name="Заголовок 1 25" xfId="16267"/>
    <cellStyle name="Заголовок 1 26" xfId="16268"/>
    <cellStyle name="Заголовок 1 27" xfId="16269"/>
    <cellStyle name="Заголовок 1 28" xfId="16270"/>
    <cellStyle name="Заголовок 1 29" xfId="16271"/>
    <cellStyle name="Заголовок 1 3" xfId="16272"/>
    <cellStyle name="Заголовок 1 3 2" xfId="16273"/>
    <cellStyle name="Заголовок 1 30" xfId="19582"/>
    <cellStyle name="Заголовок 1 31" xfId="19583"/>
    <cellStyle name="Заголовок 1 32" xfId="19584"/>
    <cellStyle name="Заголовок 1 33" xfId="19585"/>
    <cellStyle name="Заголовок 1 34" xfId="19586"/>
    <cellStyle name="Заголовок 1 35" xfId="19587"/>
    <cellStyle name="Заголовок 1 36" xfId="19588"/>
    <cellStyle name="Заголовок 1 37" xfId="19589"/>
    <cellStyle name="Заголовок 1 4" xfId="16274"/>
    <cellStyle name="Заголовок 1 4 2" xfId="16275"/>
    <cellStyle name="Заголовок 1 5" xfId="16276"/>
    <cellStyle name="Заголовок 1 5 2" xfId="16277"/>
    <cellStyle name="Заголовок 1 6" xfId="16278"/>
    <cellStyle name="Заголовок 1 6 2" xfId="16279"/>
    <cellStyle name="Заголовок 1 7" xfId="16280"/>
    <cellStyle name="Заголовок 1 7 2" xfId="16281"/>
    <cellStyle name="Заголовок 1 8" xfId="16282"/>
    <cellStyle name="Заголовок 1 8 2" xfId="16283"/>
    <cellStyle name="Заголовок 1 9" xfId="16284"/>
    <cellStyle name="Заголовок 1 9 2" xfId="16285"/>
    <cellStyle name="Заголовок 2 10" xfId="16286"/>
    <cellStyle name="Заголовок 2 10 2" xfId="16287"/>
    <cellStyle name="Заголовок 2 11" xfId="16288"/>
    <cellStyle name="Заголовок 2 11 2" xfId="16289"/>
    <cellStyle name="Заголовок 2 12" xfId="16290"/>
    <cellStyle name="Заголовок 2 12 2" xfId="16291"/>
    <cellStyle name="Заголовок 2 13" xfId="16292"/>
    <cellStyle name="Заголовок 2 13 2" xfId="16293"/>
    <cellStyle name="Заголовок 2 14" xfId="16294"/>
    <cellStyle name="Заголовок 2 14 2" xfId="16295"/>
    <cellStyle name="Заголовок 2 15" xfId="16296"/>
    <cellStyle name="Заголовок 2 15 2" xfId="16297"/>
    <cellStyle name="Заголовок 2 16" xfId="16298"/>
    <cellStyle name="Заголовок 2 16 2" xfId="16299"/>
    <cellStyle name="Заголовок 2 17" xfId="16300"/>
    <cellStyle name="Заголовок 2 17 2" xfId="16301"/>
    <cellStyle name="Заголовок 2 18" xfId="16302"/>
    <cellStyle name="Заголовок 2 18 2" xfId="16303"/>
    <cellStyle name="Заголовок 2 19" xfId="16304"/>
    <cellStyle name="Заголовок 2 19 2" xfId="16305"/>
    <cellStyle name="Заголовок 2 2" xfId="228"/>
    <cellStyle name="Заголовок 2 2 10" xfId="16306"/>
    <cellStyle name="Заголовок 2 2 11" xfId="16307"/>
    <cellStyle name="Заголовок 2 2 12" xfId="16308"/>
    <cellStyle name="Заголовок 2 2 13" xfId="16309"/>
    <cellStyle name="Заголовок 2 2 14" xfId="16310"/>
    <cellStyle name="Заголовок 2 2 15" xfId="16311"/>
    <cellStyle name="Заголовок 2 2 16" xfId="16312"/>
    <cellStyle name="Заголовок 2 2 17" xfId="16313"/>
    <cellStyle name="Заголовок 2 2 18" xfId="16314"/>
    <cellStyle name="Заголовок 2 2 19" xfId="16315"/>
    <cellStyle name="Заголовок 2 2 2" xfId="16316"/>
    <cellStyle name="Заголовок 2 2 2 2" xfId="16317"/>
    <cellStyle name="Заголовок 2 2 20" xfId="16318"/>
    <cellStyle name="Заголовок 2 2 21" xfId="16319"/>
    <cellStyle name="Заголовок 2 2 22" xfId="16320"/>
    <cellStyle name="Заголовок 2 2 23" xfId="16321"/>
    <cellStyle name="Заголовок 2 2 24" xfId="16322"/>
    <cellStyle name="Заголовок 2 2 25" xfId="16323"/>
    <cellStyle name="Заголовок 2 2 26" xfId="16324"/>
    <cellStyle name="Заголовок 2 2 3" xfId="16325"/>
    <cellStyle name="Заголовок 2 2 4" xfId="16326"/>
    <cellStyle name="Заголовок 2 2 5" xfId="16327"/>
    <cellStyle name="Заголовок 2 2 6" xfId="16328"/>
    <cellStyle name="Заголовок 2 2 7" xfId="16329"/>
    <cellStyle name="Заголовок 2 2 8" xfId="16330"/>
    <cellStyle name="Заголовок 2 2 9" xfId="16331"/>
    <cellStyle name="Заголовок 2 2_ИФ-4.5 за 7 мес." xfId="16332"/>
    <cellStyle name="Заголовок 2 20" xfId="16333"/>
    <cellStyle name="Заголовок 2 21" xfId="16334"/>
    <cellStyle name="Заголовок 2 22" xfId="16335"/>
    <cellStyle name="Заголовок 2 23" xfId="16336"/>
    <cellStyle name="Заголовок 2 24" xfId="16337"/>
    <cellStyle name="Заголовок 2 25" xfId="16338"/>
    <cellStyle name="Заголовок 2 26" xfId="16339"/>
    <cellStyle name="Заголовок 2 27" xfId="16340"/>
    <cellStyle name="Заголовок 2 28" xfId="16341"/>
    <cellStyle name="Заголовок 2 29" xfId="16342"/>
    <cellStyle name="Заголовок 2 3" xfId="16343"/>
    <cellStyle name="Заголовок 2 3 2" xfId="16344"/>
    <cellStyle name="Заголовок 2 30" xfId="19590"/>
    <cellStyle name="Заголовок 2 31" xfId="19591"/>
    <cellStyle name="Заголовок 2 32" xfId="19592"/>
    <cellStyle name="Заголовок 2 33" xfId="19593"/>
    <cellStyle name="Заголовок 2 34" xfId="19594"/>
    <cellStyle name="Заголовок 2 35" xfId="19595"/>
    <cellStyle name="Заголовок 2 36" xfId="19596"/>
    <cellStyle name="Заголовок 2 37" xfId="19597"/>
    <cellStyle name="Заголовок 2 4" xfId="16345"/>
    <cellStyle name="Заголовок 2 4 2" xfId="16346"/>
    <cellStyle name="Заголовок 2 5" xfId="16347"/>
    <cellStyle name="Заголовок 2 5 2" xfId="16348"/>
    <cellStyle name="Заголовок 2 6" xfId="16349"/>
    <cellStyle name="Заголовок 2 6 2" xfId="16350"/>
    <cellStyle name="Заголовок 2 7" xfId="16351"/>
    <cellStyle name="Заголовок 2 7 2" xfId="16352"/>
    <cellStyle name="Заголовок 2 8" xfId="16353"/>
    <cellStyle name="Заголовок 2 8 2" xfId="16354"/>
    <cellStyle name="Заголовок 2 9" xfId="16355"/>
    <cellStyle name="Заголовок 2 9 2" xfId="16356"/>
    <cellStyle name="Заголовок 3 10" xfId="16357"/>
    <cellStyle name="Заголовок 3 10 2" xfId="16358"/>
    <cellStyle name="Заголовок 3 11" xfId="16359"/>
    <cellStyle name="Заголовок 3 11 2" xfId="16360"/>
    <cellStyle name="Заголовок 3 12" xfId="16361"/>
    <cellStyle name="Заголовок 3 12 2" xfId="16362"/>
    <cellStyle name="Заголовок 3 13" xfId="16363"/>
    <cellStyle name="Заголовок 3 13 2" xfId="16364"/>
    <cellStyle name="Заголовок 3 14" xfId="16365"/>
    <cellStyle name="Заголовок 3 14 2" xfId="16366"/>
    <cellStyle name="Заголовок 3 15" xfId="16367"/>
    <cellStyle name="Заголовок 3 15 2" xfId="16368"/>
    <cellStyle name="Заголовок 3 16" xfId="16369"/>
    <cellStyle name="Заголовок 3 16 2" xfId="16370"/>
    <cellStyle name="Заголовок 3 17" xfId="16371"/>
    <cellStyle name="Заголовок 3 17 2" xfId="16372"/>
    <cellStyle name="Заголовок 3 18" xfId="16373"/>
    <cellStyle name="Заголовок 3 18 2" xfId="16374"/>
    <cellStyle name="Заголовок 3 19" xfId="16375"/>
    <cellStyle name="Заголовок 3 19 2" xfId="16376"/>
    <cellStyle name="Заголовок 3 2" xfId="229"/>
    <cellStyle name="Заголовок 3 2 10" xfId="16377"/>
    <cellStyle name="Заголовок 3 2 11" xfId="16378"/>
    <cellStyle name="Заголовок 3 2 12" xfId="16379"/>
    <cellStyle name="Заголовок 3 2 13" xfId="16380"/>
    <cellStyle name="Заголовок 3 2 14" xfId="16381"/>
    <cellStyle name="Заголовок 3 2 15" xfId="16382"/>
    <cellStyle name="Заголовок 3 2 16" xfId="16383"/>
    <cellStyle name="Заголовок 3 2 17" xfId="16384"/>
    <cellStyle name="Заголовок 3 2 18" xfId="16385"/>
    <cellStyle name="Заголовок 3 2 19" xfId="16386"/>
    <cellStyle name="Заголовок 3 2 2" xfId="16387"/>
    <cellStyle name="Заголовок 3 2 2 2" xfId="16388"/>
    <cellStyle name="Заголовок 3 2 20" xfId="16389"/>
    <cellStyle name="Заголовок 3 2 21" xfId="16390"/>
    <cellStyle name="Заголовок 3 2 22" xfId="16391"/>
    <cellStyle name="Заголовок 3 2 23" xfId="16392"/>
    <cellStyle name="Заголовок 3 2 24" xfId="16393"/>
    <cellStyle name="Заголовок 3 2 25" xfId="16394"/>
    <cellStyle name="Заголовок 3 2 26" xfId="16395"/>
    <cellStyle name="Заголовок 3 2 3" xfId="16396"/>
    <cellStyle name="Заголовок 3 2 4" xfId="16397"/>
    <cellStyle name="Заголовок 3 2 5" xfId="16398"/>
    <cellStyle name="Заголовок 3 2 6" xfId="16399"/>
    <cellStyle name="Заголовок 3 2 7" xfId="16400"/>
    <cellStyle name="Заголовок 3 2 8" xfId="16401"/>
    <cellStyle name="Заголовок 3 2 9" xfId="16402"/>
    <cellStyle name="Заголовок 3 2_ИФ-4.5 за 7 мес." xfId="16403"/>
    <cellStyle name="Заголовок 3 20" xfId="16404"/>
    <cellStyle name="Заголовок 3 21" xfId="16405"/>
    <cellStyle name="Заголовок 3 22" xfId="16406"/>
    <cellStyle name="Заголовок 3 23" xfId="16407"/>
    <cellStyle name="Заголовок 3 24" xfId="16408"/>
    <cellStyle name="Заголовок 3 25" xfId="16409"/>
    <cellStyle name="Заголовок 3 26" xfId="16410"/>
    <cellStyle name="Заголовок 3 27" xfId="16411"/>
    <cellStyle name="Заголовок 3 28" xfId="16412"/>
    <cellStyle name="Заголовок 3 29" xfId="16413"/>
    <cellStyle name="Заголовок 3 3" xfId="16414"/>
    <cellStyle name="Заголовок 3 3 2" xfId="16415"/>
    <cellStyle name="Заголовок 3 30" xfId="19598"/>
    <cellStyle name="Заголовок 3 31" xfId="19599"/>
    <cellStyle name="Заголовок 3 32" xfId="19600"/>
    <cellStyle name="Заголовок 3 33" xfId="19601"/>
    <cellStyle name="Заголовок 3 34" xfId="19602"/>
    <cellStyle name="Заголовок 3 35" xfId="19603"/>
    <cellStyle name="Заголовок 3 36" xfId="19604"/>
    <cellStyle name="Заголовок 3 37" xfId="19605"/>
    <cellStyle name="Заголовок 3 4" xfId="16416"/>
    <cellStyle name="Заголовок 3 4 2" xfId="16417"/>
    <cellStyle name="Заголовок 3 5" xfId="16418"/>
    <cellStyle name="Заголовок 3 5 2" xfId="16419"/>
    <cellStyle name="Заголовок 3 6" xfId="16420"/>
    <cellStyle name="Заголовок 3 6 2" xfId="16421"/>
    <cellStyle name="Заголовок 3 7" xfId="16422"/>
    <cellStyle name="Заголовок 3 7 2" xfId="16423"/>
    <cellStyle name="Заголовок 3 8" xfId="16424"/>
    <cellStyle name="Заголовок 3 8 2" xfId="16425"/>
    <cellStyle name="Заголовок 3 9" xfId="16426"/>
    <cellStyle name="Заголовок 3 9 2" xfId="16427"/>
    <cellStyle name="Заголовок 4 10" xfId="16428"/>
    <cellStyle name="Заголовок 4 10 2" xfId="16429"/>
    <cellStyle name="Заголовок 4 11" xfId="16430"/>
    <cellStyle name="Заголовок 4 11 2" xfId="16431"/>
    <cellStyle name="Заголовок 4 12" xfId="16432"/>
    <cellStyle name="Заголовок 4 12 2" xfId="16433"/>
    <cellStyle name="Заголовок 4 13" xfId="16434"/>
    <cellStyle name="Заголовок 4 13 2" xfId="16435"/>
    <cellStyle name="Заголовок 4 14" xfId="16436"/>
    <cellStyle name="Заголовок 4 14 2" xfId="16437"/>
    <cellStyle name="Заголовок 4 15" xfId="16438"/>
    <cellStyle name="Заголовок 4 15 2" xfId="16439"/>
    <cellStyle name="Заголовок 4 16" xfId="16440"/>
    <cellStyle name="Заголовок 4 16 2" xfId="16441"/>
    <cellStyle name="Заголовок 4 17" xfId="16442"/>
    <cellStyle name="Заголовок 4 17 2" xfId="16443"/>
    <cellStyle name="Заголовок 4 18" xfId="16444"/>
    <cellStyle name="Заголовок 4 18 2" xfId="16445"/>
    <cellStyle name="Заголовок 4 19" xfId="16446"/>
    <cellStyle name="Заголовок 4 19 2" xfId="16447"/>
    <cellStyle name="Заголовок 4 2" xfId="230"/>
    <cellStyle name="Заголовок 4 2 10" xfId="16448"/>
    <cellStyle name="Заголовок 4 2 11" xfId="16449"/>
    <cellStyle name="Заголовок 4 2 12" xfId="16450"/>
    <cellStyle name="Заголовок 4 2 13" xfId="16451"/>
    <cellStyle name="Заголовок 4 2 14" xfId="16452"/>
    <cellStyle name="Заголовок 4 2 15" xfId="16453"/>
    <cellStyle name="Заголовок 4 2 16" xfId="16454"/>
    <cellStyle name="Заголовок 4 2 17" xfId="16455"/>
    <cellStyle name="Заголовок 4 2 18" xfId="16456"/>
    <cellStyle name="Заголовок 4 2 19" xfId="16457"/>
    <cellStyle name="Заголовок 4 2 2" xfId="16458"/>
    <cellStyle name="Заголовок 4 2 2 2" xfId="16459"/>
    <cellStyle name="Заголовок 4 2 20" xfId="16460"/>
    <cellStyle name="Заголовок 4 2 21" xfId="16461"/>
    <cellStyle name="Заголовок 4 2 22" xfId="16462"/>
    <cellStyle name="Заголовок 4 2 23" xfId="16463"/>
    <cellStyle name="Заголовок 4 2 24" xfId="16464"/>
    <cellStyle name="Заголовок 4 2 25" xfId="16465"/>
    <cellStyle name="Заголовок 4 2 26" xfId="16466"/>
    <cellStyle name="Заголовок 4 2 3" xfId="16467"/>
    <cellStyle name="Заголовок 4 2 4" xfId="16468"/>
    <cellStyle name="Заголовок 4 2 5" xfId="16469"/>
    <cellStyle name="Заголовок 4 2 6" xfId="16470"/>
    <cellStyle name="Заголовок 4 2 7" xfId="16471"/>
    <cellStyle name="Заголовок 4 2 8" xfId="16472"/>
    <cellStyle name="Заголовок 4 2 9" xfId="16473"/>
    <cellStyle name="Заголовок 4 2_ИФ-4.5 за 7 мес." xfId="16474"/>
    <cellStyle name="Заголовок 4 20" xfId="16475"/>
    <cellStyle name="Заголовок 4 21" xfId="16476"/>
    <cellStyle name="Заголовок 4 22" xfId="16477"/>
    <cellStyle name="Заголовок 4 23" xfId="16478"/>
    <cellStyle name="Заголовок 4 24" xfId="16479"/>
    <cellStyle name="Заголовок 4 25" xfId="16480"/>
    <cellStyle name="Заголовок 4 26" xfId="16481"/>
    <cellStyle name="Заголовок 4 27" xfId="16482"/>
    <cellStyle name="Заголовок 4 28" xfId="16483"/>
    <cellStyle name="Заголовок 4 29" xfId="16484"/>
    <cellStyle name="Заголовок 4 3" xfId="16485"/>
    <cellStyle name="Заголовок 4 3 2" xfId="16486"/>
    <cellStyle name="Заголовок 4 30" xfId="19606"/>
    <cellStyle name="Заголовок 4 31" xfId="19607"/>
    <cellStyle name="Заголовок 4 32" xfId="19608"/>
    <cellStyle name="Заголовок 4 33" xfId="19609"/>
    <cellStyle name="Заголовок 4 34" xfId="19610"/>
    <cellStyle name="Заголовок 4 35" xfId="19611"/>
    <cellStyle name="Заголовок 4 36" xfId="19612"/>
    <cellStyle name="Заголовок 4 37" xfId="19613"/>
    <cellStyle name="Заголовок 4 4" xfId="16487"/>
    <cellStyle name="Заголовок 4 4 2" xfId="16488"/>
    <cellStyle name="Заголовок 4 5" xfId="16489"/>
    <cellStyle name="Заголовок 4 5 2" xfId="16490"/>
    <cellStyle name="Заголовок 4 6" xfId="16491"/>
    <cellStyle name="Заголовок 4 6 2" xfId="16492"/>
    <cellStyle name="Заголовок 4 7" xfId="16493"/>
    <cellStyle name="Заголовок 4 7 2" xfId="16494"/>
    <cellStyle name="Заголовок 4 8" xfId="16495"/>
    <cellStyle name="Заголовок 4 8 2" xfId="16496"/>
    <cellStyle name="Заголовок 4 9" xfId="16497"/>
    <cellStyle name="Заголовок 4 9 2" xfId="16498"/>
    <cellStyle name="ЗАГОЛОВОК1" xfId="16499"/>
    <cellStyle name="ЗАГОЛОВОК2" xfId="16500"/>
    <cellStyle name="ЗаголовокСтолбца" xfId="16501"/>
    <cellStyle name="ЗаголовокСтолбца 2" xfId="16502"/>
    <cellStyle name="ЗаголовокСтолбца 3" xfId="16503"/>
    <cellStyle name="Защитный" xfId="231"/>
    <cellStyle name="Защитный 2" xfId="16504"/>
    <cellStyle name="Защитный 2 2" xfId="16505"/>
    <cellStyle name="Защитный 2 3" xfId="16506"/>
    <cellStyle name="Защитный 3" xfId="16507"/>
    <cellStyle name="Защитный 3 2" xfId="16508"/>
    <cellStyle name="Защитный 3 3" xfId="16509"/>
    <cellStyle name="Значение" xfId="16510"/>
    <cellStyle name="Значение 10" xfId="16511"/>
    <cellStyle name="Значение 10 2" xfId="16512"/>
    <cellStyle name="Значение 10 2 2" xfId="16513"/>
    <cellStyle name="Значение 10 3" xfId="16514"/>
    <cellStyle name="Значение 10 4" xfId="16515"/>
    <cellStyle name="Значение 10 4 2" xfId="16516"/>
    <cellStyle name="Значение 10 5" xfId="16517"/>
    <cellStyle name="Значение 11" xfId="16518"/>
    <cellStyle name="Значение 11 2" xfId="16519"/>
    <cellStyle name="Значение 11 2 2" xfId="16520"/>
    <cellStyle name="Значение 11 3" xfId="16521"/>
    <cellStyle name="Значение 11 4" xfId="16522"/>
    <cellStyle name="Значение 11 4 2" xfId="16523"/>
    <cellStyle name="Значение 11 5" xfId="16524"/>
    <cellStyle name="Значение 12" xfId="16525"/>
    <cellStyle name="Значение 12 2" xfId="16526"/>
    <cellStyle name="Значение 12 2 2" xfId="16527"/>
    <cellStyle name="Значение 12 3" xfId="16528"/>
    <cellStyle name="Значение 12 3 2" xfId="16529"/>
    <cellStyle name="Значение 12 4" xfId="16530"/>
    <cellStyle name="Значение 13" xfId="16531"/>
    <cellStyle name="Значение 13 2" xfId="16532"/>
    <cellStyle name="Значение 14" xfId="16533"/>
    <cellStyle name="Значение 14 2" xfId="16534"/>
    <cellStyle name="Значение 2" xfId="16535"/>
    <cellStyle name="Значение 2 2" xfId="16536"/>
    <cellStyle name="Значение 2 2 2" xfId="16537"/>
    <cellStyle name="Значение 2 3" xfId="16538"/>
    <cellStyle name="Значение 2 4" xfId="16539"/>
    <cellStyle name="Значение 2 4 2" xfId="16540"/>
    <cellStyle name="Значение 2 5" xfId="16541"/>
    <cellStyle name="Значение 3" xfId="16542"/>
    <cellStyle name="Значение 3 2" xfId="16543"/>
    <cellStyle name="Значение 3 2 2" xfId="16544"/>
    <cellStyle name="Значение 3 3" xfId="16545"/>
    <cellStyle name="Значение 3 4" xfId="16546"/>
    <cellStyle name="Значение 3 4 2" xfId="16547"/>
    <cellStyle name="Значение 3 5" xfId="16548"/>
    <cellStyle name="Значение 4" xfId="16549"/>
    <cellStyle name="Значение 4 2" xfId="16550"/>
    <cellStyle name="Значение 4 2 2" xfId="16551"/>
    <cellStyle name="Значение 4 3" xfId="16552"/>
    <cellStyle name="Значение 4 4" xfId="16553"/>
    <cellStyle name="Значение 4 4 2" xfId="16554"/>
    <cellStyle name="Значение 4 5" xfId="16555"/>
    <cellStyle name="Значение 5" xfId="16556"/>
    <cellStyle name="Значение 5 2" xfId="16557"/>
    <cellStyle name="Значение 5 2 2" xfId="16558"/>
    <cellStyle name="Значение 5 3" xfId="16559"/>
    <cellStyle name="Значение 5 4" xfId="16560"/>
    <cellStyle name="Значение 5 4 2" xfId="16561"/>
    <cellStyle name="Значение 5 5" xfId="16562"/>
    <cellStyle name="Значение 6" xfId="16563"/>
    <cellStyle name="Значение 6 2" xfId="16564"/>
    <cellStyle name="Значение 6 2 2" xfId="16565"/>
    <cellStyle name="Значение 6 3" xfId="16566"/>
    <cellStyle name="Значение 6 4" xfId="16567"/>
    <cellStyle name="Значение 6 4 2" xfId="16568"/>
    <cellStyle name="Значение 6 5" xfId="16569"/>
    <cellStyle name="Значение 7" xfId="16570"/>
    <cellStyle name="Значение 7 2" xfId="16571"/>
    <cellStyle name="Значение 7 2 2" xfId="16572"/>
    <cellStyle name="Значение 7 3" xfId="16573"/>
    <cellStyle name="Значение 7 4" xfId="16574"/>
    <cellStyle name="Значение 7 4 2" xfId="16575"/>
    <cellStyle name="Значение 7 5" xfId="16576"/>
    <cellStyle name="Значение 8" xfId="16577"/>
    <cellStyle name="Значение 8 2" xfId="16578"/>
    <cellStyle name="Значение 8 2 2" xfId="16579"/>
    <cellStyle name="Значение 8 3" xfId="16580"/>
    <cellStyle name="Значение 8 4" xfId="16581"/>
    <cellStyle name="Значение 8 4 2" xfId="16582"/>
    <cellStyle name="Значение 8 5" xfId="16583"/>
    <cellStyle name="Значение 9" xfId="16584"/>
    <cellStyle name="Значение 9 2" xfId="16585"/>
    <cellStyle name="Значение 9 2 2" xfId="16586"/>
    <cellStyle name="Значение 9 3" xfId="16587"/>
    <cellStyle name="Значение 9 4" xfId="16588"/>
    <cellStyle name="Значение 9 4 2" xfId="16589"/>
    <cellStyle name="Значение 9 5" xfId="16590"/>
    <cellStyle name="Зоголовок" xfId="16591"/>
    <cellStyle name="зп" xfId="16592"/>
    <cellStyle name="Итог 10" xfId="16593"/>
    <cellStyle name="Итог 10 2" xfId="16594"/>
    <cellStyle name="Итог 11" xfId="16595"/>
    <cellStyle name="Итог 11 2" xfId="16596"/>
    <cellStyle name="Итог 12" xfId="16597"/>
    <cellStyle name="Итог 12 2" xfId="16598"/>
    <cellStyle name="Итог 13" xfId="16599"/>
    <cellStyle name="Итог 13 2" xfId="16600"/>
    <cellStyle name="Итог 14" xfId="16601"/>
    <cellStyle name="Итог 14 2" xfId="16602"/>
    <cellStyle name="Итог 15" xfId="16603"/>
    <cellStyle name="Итог 15 2" xfId="16604"/>
    <cellStyle name="Итог 16" xfId="16605"/>
    <cellStyle name="Итог 16 2" xfId="16606"/>
    <cellStyle name="Итог 17" xfId="16607"/>
    <cellStyle name="Итог 17 2" xfId="16608"/>
    <cellStyle name="Итог 18" xfId="16609"/>
    <cellStyle name="Итог 18 2" xfId="16610"/>
    <cellStyle name="Итог 19" xfId="16611"/>
    <cellStyle name="Итог 19 2" xfId="16612"/>
    <cellStyle name="Итог 2" xfId="232"/>
    <cellStyle name="Итог 2 10" xfId="16613"/>
    <cellStyle name="Итог 2 10 2" xfId="16614"/>
    <cellStyle name="Итог 2 10 2 2" xfId="16615"/>
    <cellStyle name="Итог 2 10 3" xfId="16616"/>
    <cellStyle name="Итог 2 10 4" xfId="16617"/>
    <cellStyle name="Итог 2 10 4 2" xfId="16618"/>
    <cellStyle name="Итог 2 11" xfId="16619"/>
    <cellStyle name="Итог 2 11 2" xfId="16620"/>
    <cellStyle name="Итог 2 11 2 2" xfId="16621"/>
    <cellStyle name="Итог 2 11 3" xfId="16622"/>
    <cellStyle name="Итог 2 11 4" xfId="16623"/>
    <cellStyle name="Итог 2 11 4 2" xfId="16624"/>
    <cellStyle name="Итог 2 12" xfId="16625"/>
    <cellStyle name="Итог 2 12 2" xfId="16626"/>
    <cellStyle name="Итог 2 12 2 2" xfId="16627"/>
    <cellStyle name="Итог 2 12 3" xfId="16628"/>
    <cellStyle name="Итог 2 12 4" xfId="16629"/>
    <cellStyle name="Итог 2 12 4 2" xfId="16630"/>
    <cellStyle name="Итог 2 13" xfId="16631"/>
    <cellStyle name="Итог 2 13 2" xfId="16632"/>
    <cellStyle name="Итог 2 13 2 2" xfId="16633"/>
    <cellStyle name="Итог 2 13 3" xfId="16634"/>
    <cellStyle name="Итог 2 13 4" xfId="16635"/>
    <cellStyle name="Итог 2 13 4 2" xfId="16636"/>
    <cellStyle name="Итог 2 14" xfId="16637"/>
    <cellStyle name="Итог 2 14 2" xfId="16638"/>
    <cellStyle name="Итог 2 14 2 2" xfId="16639"/>
    <cellStyle name="Итог 2 14 3" xfId="16640"/>
    <cellStyle name="Итог 2 14 4" xfId="16641"/>
    <cellStyle name="Итог 2 14 4 2" xfId="16642"/>
    <cellStyle name="Итог 2 15" xfId="16643"/>
    <cellStyle name="Итог 2 15 2" xfId="16644"/>
    <cellStyle name="Итог 2 15 2 2" xfId="16645"/>
    <cellStyle name="Итог 2 15 3" xfId="16646"/>
    <cellStyle name="Итог 2 15 3 2" xfId="16647"/>
    <cellStyle name="Итог 2 16" xfId="16648"/>
    <cellStyle name="Итог 2 16 2" xfId="16649"/>
    <cellStyle name="Итог 2 17" xfId="16650"/>
    <cellStyle name="Итог 2 17 2" xfId="16651"/>
    <cellStyle name="Итог 2 18" xfId="16652"/>
    <cellStyle name="Итог 2 19" xfId="16653"/>
    <cellStyle name="Итог 2 2" xfId="16654"/>
    <cellStyle name="Итог 2 2 2" xfId="16655"/>
    <cellStyle name="Итог 2 2 2 2" xfId="16656"/>
    <cellStyle name="Итог 2 2 3" xfId="16657"/>
    <cellStyle name="Итог 2 2 4" xfId="16658"/>
    <cellStyle name="Итог 2 2 4 2" xfId="16659"/>
    <cellStyle name="Итог 2 20" xfId="16660"/>
    <cellStyle name="Итог 2 21" xfId="16661"/>
    <cellStyle name="Итог 2 22" xfId="16662"/>
    <cellStyle name="Итог 2 23" xfId="16663"/>
    <cellStyle name="Итог 2 24" xfId="16664"/>
    <cellStyle name="Итог 2 25" xfId="16665"/>
    <cellStyle name="Итог 2 26" xfId="16666"/>
    <cellStyle name="Итог 2 3" xfId="16667"/>
    <cellStyle name="Итог 2 3 2" xfId="16668"/>
    <cellStyle name="Итог 2 3 2 2" xfId="16669"/>
    <cellStyle name="Итог 2 3 3" xfId="16670"/>
    <cellStyle name="Итог 2 3 4" xfId="16671"/>
    <cellStyle name="Итог 2 3 4 2" xfId="16672"/>
    <cellStyle name="Итог 2 4" xfId="16673"/>
    <cellStyle name="Итог 2 4 2" xfId="16674"/>
    <cellStyle name="Итог 2 4 2 2" xfId="16675"/>
    <cellStyle name="Итог 2 4 3" xfId="16676"/>
    <cellStyle name="Итог 2 4 4" xfId="16677"/>
    <cellStyle name="Итог 2 4 4 2" xfId="16678"/>
    <cellStyle name="Итог 2 5" xfId="16679"/>
    <cellStyle name="Итог 2 5 2" xfId="16680"/>
    <cellStyle name="Итог 2 5 2 2" xfId="16681"/>
    <cellStyle name="Итог 2 5 3" xfId="16682"/>
    <cellStyle name="Итог 2 5 4" xfId="16683"/>
    <cellStyle name="Итог 2 5 4 2" xfId="16684"/>
    <cellStyle name="Итог 2 6" xfId="16685"/>
    <cellStyle name="Итог 2 6 2" xfId="16686"/>
    <cellStyle name="Итог 2 6 2 2" xfId="16687"/>
    <cellStyle name="Итог 2 6 3" xfId="16688"/>
    <cellStyle name="Итог 2 6 4" xfId="16689"/>
    <cellStyle name="Итог 2 6 4 2" xfId="16690"/>
    <cellStyle name="Итог 2 7" xfId="16691"/>
    <cellStyle name="Итог 2 7 2" xfId="16692"/>
    <cellStyle name="Итог 2 7 2 2" xfId="16693"/>
    <cellStyle name="Итог 2 7 3" xfId="16694"/>
    <cellStyle name="Итог 2 7 4" xfId="16695"/>
    <cellStyle name="Итог 2 7 4 2" xfId="16696"/>
    <cellStyle name="Итог 2 8" xfId="16697"/>
    <cellStyle name="Итог 2 8 2" xfId="16698"/>
    <cellStyle name="Итог 2 8 2 2" xfId="16699"/>
    <cellStyle name="Итог 2 8 3" xfId="16700"/>
    <cellStyle name="Итог 2 8 4" xfId="16701"/>
    <cellStyle name="Итог 2 8 4 2" xfId="16702"/>
    <cellStyle name="Итог 2 9" xfId="16703"/>
    <cellStyle name="Итог 2 9 2" xfId="16704"/>
    <cellStyle name="Итог 2 9 2 2" xfId="16705"/>
    <cellStyle name="Итог 2 9 3" xfId="16706"/>
    <cellStyle name="Итог 2 9 4" xfId="16707"/>
    <cellStyle name="Итог 2 9 4 2" xfId="16708"/>
    <cellStyle name="Итог 2_ИФ-4.5 за 7 мес." xfId="16709"/>
    <cellStyle name="Итог 20" xfId="16710"/>
    <cellStyle name="Итог 21" xfId="16711"/>
    <cellStyle name="Итог 22" xfId="16712"/>
    <cellStyle name="Итог 23" xfId="16713"/>
    <cellStyle name="Итог 24" xfId="16714"/>
    <cellStyle name="Итог 25" xfId="16715"/>
    <cellStyle name="Итог 26" xfId="16716"/>
    <cellStyle name="Итог 27" xfId="16717"/>
    <cellStyle name="Итог 28" xfId="16718"/>
    <cellStyle name="Итог 29" xfId="16719"/>
    <cellStyle name="Итог 3" xfId="16720"/>
    <cellStyle name="Итог 3 2" xfId="16721"/>
    <cellStyle name="Итог 30" xfId="19614"/>
    <cellStyle name="Итог 31" xfId="19615"/>
    <cellStyle name="Итог 32" xfId="19616"/>
    <cellStyle name="Итог 33" xfId="19617"/>
    <cellStyle name="Итог 34" xfId="19618"/>
    <cellStyle name="Итог 35" xfId="19619"/>
    <cellStyle name="Итог 36" xfId="19620"/>
    <cellStyle name="Итог 37" xfId="19621"/>
    <cellStyle name="Итог 4" xfId="16722"/>
    <cellStyle name="Итог 4 2" xfId="16723"/>
    <cellStyle name="Итог 5" xfId="16724"/>
    <cellStyle name="Итог 5 2" xfId="16725"/>
    <cellStyle name="Итог 6" xfId="16726"/>
    <cellStyle name="Итог 6 2" xfId="16727"/>
    <cellStyle name="Итог 7" xfId="16728"/>
    <cellStyle name="Итог 7 2" xfId="16729"/>
    <cellStyle name="Итог 8" xfId="16730"/>
    <cellStyle name="Итог 8 2" xfId="16731"/>
    <cellStyle name="Итог 9" xfId="16732"/>
    <cellStyle name="Итог 9 2" xfId="16733"/>
    <cellStyle name="Итого" xfId="16734"/>
    <cellStyle name="ИТОГОВЫЙ" xfId="16735"/>
    <cellStyle name="Контрольная ячейка 10" xfId="16736"/>
    <cellStyle name="Контрольная ячейка 10 2" xfId="16737"/>
    <cellStyle name="Контрольная ячейка 11" xfId="16738"/>
    <cellStyle name="Контрольная ячейка 11 2" xfId="16739"/>
    <cellStyle name="Контрольная ячейка 12" xfId="16740"/>
    <cellStyle name="Контрольная ячейка 12 2" xfId="16741"/>
    <cellStyle name="Контрольная ячейка 13" xfId="16742"/>
    <cellStyle name="Контрольная ячейка 13 2" xfId="16743"/>
    <cellStyle name="Контрольная ячейка 14" xfId="16744"/>
    <cellStyle name="Контрольная ячейка 14 2" xfId="16745"/>
    <cellStyle name="Контрольная ячейка 15" xfId="16746"/>
    <cellStyle name="Контрольная ячейка 15 2" xfId="16747"/>
    <cellStyle name="Контрольная ячейка 16" xfId="16748"/>
    <cellStyle name="Контрольная ячейка 16 2" xfId="16749"/>
    <cellStyle name="Контрольная ячейка 17" xfId="16750"/>
    <cellStyle name="Контрольная ячейка 17 2" xfId="16751"/>
    <cellStyle name="Контрольная ячейка 18" xfId="16752"/>
    <cellStyle name="Контрольная ячейка 18 2" xfId="16753"/>
    <cellStyle name="Контрольная ячейка 19" xfId="16754"/>
    <cellStyle name="Контрольная ячейка 19 2" xfId="16755"/>
    <cellStyle name="Контрольная ячейка 2" xfId="233"/>
    <cellStyle name="Контрольная ячейка 2 10" xfId="16756"/>
    <cellStyle name="Контрольная ячейка 2 11" xfId="16757"/>
    <cellStyle name="Контрольная ячейка 2 12" xfId="16758"/>
    <cellStyle name="Контрольная ячейка 2 13" xfId="16759"/>
    <cellStyle name="Контрольная ячейка 2 14" xfId="16760"/>
    <cellStyle name="Контрольная ячейка 2 15" xfId="16761"/>
    <cellStyle name="Контрольная ячейка 2 16" xfId="16762"/>
    <cellStyle name="Контрольная ячейка 2 17" xfId="16763"/>
    <cellStyle name="Контрольная ячейка 2 18" xfId="16764"/>
    <cellStyle name="Контрольная ячейка 2 19" xfId="16765"/>
    <cellStyle name="Контрольная ячейка 2 2" xfId="16766"/>
    <cellStyle name="Контрольная ячейка 2 2 2" xfId="16767"/>
    <cellStyle name="Контрольная ячейка 2 20" xfId="16768"/>
    <cellStyle name="Контрольная ячейка 2 21" xfId="16769"/>
    <cellStyle name="Контрольная ячейка 2 22" xfId="16770"/>
    <cellStyle name="Контрольная ячейка 2 23" xfId="16771"/>
    <cellStyle name="Контрольная ячейка 2 24" xfId="16772"/>
    <cellStyle name="Контрольная ячейка 2 25" xfId="16773"/>
    <cellStyle name="Контрольная ячейка 2 26" xfId="16774"/>
    <cellStyle name="Контрольная ячейка 2 3" xfId="16775"/>
    <cellStyle name="Контрольная ячейка 2 4" xfId="16776"/>
    <cellStyle name="Контрольная ячейка 2 5" xfId="16777"/>
    <cellStyle name="Контрольная ячейка 2 6" xfId="16778"/>
    <cellStyle name="Контрольная ячейка 2 7" xfId="16779"/>
    <cellStyle name="Контрольная ячейка 2 8" xfId="16780"/>
    <cellStyle name="Контрольная ячейка 2 9" xfId="16781"/>
    <cellStyle name="Контрольная ячейка 2_ИФ-4.5 за 7 мес." xfId="16782"/>
    <cellStyle name="Контрольная ячейка 20" xfId="16783"/>
    <cellStyle name="Контрольная ячейка 21" xfId="16784"/>
    <cellStyle name="Контрольная ячейка 22" xfId="16785"/>
    <cellStyle name="Контрольная ячейка 23" xfId="16786"/>
    <cellStyle name="Контрольная ячейка 24" xfId="16787"/>
    <cellStyle name="Контрольная ячейка 25" xfId="16788"/>
    <cellStyle name="Контрольная ячейка 26" xfId="16789"/>
    <cellStyle name="Контрольная ячейка 27" xfId="16790"/>
    <cellStyle name="Контрольная ячейка 28" xfId="16791"/>
    <cellStyle name="Контрольная ячейка 29" xfId="16792"/>
    <cellStyle name="Контрольная ячейка 3" xfId="16793"/>
    <cellStyle name="Контрольная ячейка 3 2" xfId="16794"/>
    <cellStyle name="Контрольная ячейка 30" xfId="19622"/>
    <cellStyle name="Контрольная ячейка 31" xfId="19623"/>
    <cellStyle name="Контрольная ячейка 32" xfId="19624"/>
    <cellStyle name="Контрольная ячейка 33" xfId="19625"/>
    <cellStyle name="Контрольная ячейка 34" xfId="19626"/>
    <cellStyle name="Контрольная ячейка 35" xfId="19627"/>
    <cellStyle name="Контрольная ячейка 36" xfId="19628"/>
    <cellStyle name="Контрольная ячейка 37" xfId="19629"/>
    <cellStyle name="Контрольная ячейка 4" xfId="16795"/>
    <cellStyle name="Контрольная ячейка 4 2" xfId="16796"/>
    <cellStyle name="Контрольная ячейка 5" xfId="16797"/>
    <cellStyle name="Контрольная ячейка 5 2" xfId="16798"/>
    <cellStyle name="Контрольная ячейка 6" xfId="16799"/>
    <cellStyle name="Контрольная ячейка 6 2" xfId="16800"/>
    <cellStyle name="Контрольная ячейка 7" xfId="16801"/>
    <cellStyle name="Контрольная ячейка 7 2" xfId="16802"/>
    <cellStyle name="Контрольная ячейка 8" xfId="16803"/>
    <cellStyle name="Контрольная ячейка 8 2" xfId="16804"/>
    <cellStyle name="Контрольная ячейка 9" xfId="16805"/>
    <cellStyle name="Контрольная ячейка 9 2" xfId="16806"/>
    <cellStyle name="Мои наименования показателей" xfId="16813"/>
    <cellStyle name="Мои наименования показателей 2" xfId="16814"/>
    <cellStyle name="Мои наименования показателей 2 2" xfId="16815"/>
    <cellStyle name="Мои наименования показателей 3" xfId="16816"/>
    <cellStyle name="Мои наименования показателей 4" xfId="16817"/>
    <cellStyle name="Мои наименования показателей 5" xfId="16818"/>
    <cellStyle name="Мои наименования показателей 6" xfId="19304"/>
    <cellStyle name="Мои наименования показателей_BALANCE.TBO.1.71" xfId="16819"/>
    <cellStyle name="Мой заголовок" xfId="16807"/>
    <cellStyle name="Мой заголовок 2" xfId="16808"/>
    <cellStyle name="Мой заголовок 3" xfId="16809"/>
    <cellStyle name="Мой заголовок листа" xfId="16810"/>
    <cellStyle name="Мой заголовок листа 2" xfId="16811"/>
    <cellStyle name="Мой заголовок листа 3" xfId="16812"/>
    <cellStyle name="МояРамка" xfId="16820"/>
    <cellStyle name="МояРамка2" xfId="16821"/>
    <cellStyle name="назв фил" xfId="16822"/>
    <cellStyle name="Название 10" xfId="16823"/>
    <cellStyle name="Название 10 2" xfId="16824"/>
    <cellStyle name="Название 11" xfId="16825"/>
    <cellStyle name="Название 11 2" xfId="16826"/>
    <cellStyle name="Название 12" xfId="16827"/>
    <cellStyle name="Название 12 2" xfId="16828"/>
    <cellStyle name="Название 13" xfId="16829"/>
    <cellStyle name="Название 13 2" xfId="16830"/>
    <cellStyle name="Название 14" xfId="16831"/>
    <cellStyle name="Название 14 2" xfId="16832"/>
    <cellStyle name="Название 15" xfId="16833"/>
    <cellStyle name="Название 15 2" xfId="16834"/>
    <cellStyle name="Название 16" xfId="16835"/>
    <cellStyle name="Название 16 2" xfId="16836"/>
    <cellStyle name="Название 17" xfId="16837"/>
    <cellStyle name="Название 17 2" xfId="16838"/>
    <cellStyle name="Название 18" xfId="16839"/>
    <cellStyle name="Название 18 2" xfId="16840"/>
    <cellStyle name="Название 19" xfId="16841"/>
    <cellStyle name="Название 19 2" xfId="16842"/>
    <cellStyle name="Название 2" xfId="234"/>
    <cellStyle name="Название 2 10" xfId="16843"/>
    <cellStyle name="Название 2 11" xfId="16844"/>
    <cellStyle name="Название 2 12" xfId="16845"/>
    <cellStyle name="Название 2 13" xfId="16846"/>
    <cellStyle name="Название 2 14" xfId="16847"/>
    <cellStyle name="Название 2 15" xfId="16848"/>
    <cellStyle name="Название 2 16" xfId="16849"/>
    <cellStyle name="Название 2 17" xfId="16850"/>
    <cellStyle name="Название 2 18" xfId="16851"/>
    <cellStyle name="Название 2 19" xfId="16852"/>
    <cellStyle name="Название 2 2" xfId="16853"/>
    <cellStyle name="Название 2 2 2" xfId="16854"/>
    <cellStyle name="Название 2 20" xfId="16855"/>
    <cellStyle name="Название 2 21" xfId="16856"/>
    <cellStyle name="Название 2 22" xfId="16857"/>
    <cellStyle name="Название 2 23" xfId="16858"/>
    <cellStyle name="Название 2 24" xfId="16859"/>
    <cellStyle name="Название 2 25" xfId="16860"/>
    <cellStyle name="Название 2 26" xfId="16861"/>
    <cellStyle name="Название 2 3" xfId="16862"/>
    <cellStyle name="Название 2 4" xfId="16863"/>
    <cellStyle name="Название 2 5" xfId="16864"/>
    <cellStyle name="Название 2 6" xfId="16865"/>
    <cellStyle name="Название 2 7" xfId="16866"/>
    <cellStyle name="Название 2 8" xfId="16867"/>
    <cellStyle name="Название 2 9" xfId="16868"/>
    <cellStyle name="Название 20" xfId="16869"/>
    <cellStyle name="Название 21" xfId="16870"/>
    <cellStyle name="Название 22" xfId="16871"/>
    <cellStyle name="Название 23" xfId="16872"/>
    <cellStyle name="Название 24" xfId="16873"/>
    <cellStyle name="Название 25" xfId="16874"/>
    <cellStyle name="Название 26" xfId="16875"/>
    <cellStyle name="Название 27" xfId="16876"/>
    <cellStyle name="Название 28" xfId="16877"/>
    <cellStyle name="Название 3" xfId="16878"/>
    <cellStyle name="Название 3 2" xfId="16879"/>
    <cellStyle name="Название 4" xfId="16880"/>
    <cellStyle name="Название 4 2" xfId="16881"/>
    <cellStyle name="Название 5" xfId="16882"/>
    <cellStyle name="Название 5 2" xfId="16883"/>
    <cellStyle name="Название 6" xfId="16884"/>
    <cellStyle name="Название 6 2" xfId="16885"/>
    <cellStyle name="Название 7" xfId="16886"/>
    <cellStyle name="Название 7 2" xfId="16887"/>
    <cellStyle name="Название 8" xfId="16888"/>
    <cellStyle name="Название 8 2" xfId="16889"/>
    <cellStyle name="Название 9" xfId="16890"/>
    <cellStyle name="Название 9 2" xfId="16891"/>
    <cellStyle name="Нейтральный 10" xfId="16892"/>
    <cellStyle name="Нейтральный 10 2" xfId="16893"/>
    <cellStyle name="Нейтральный 11" xfId="16894"/>
    <cellStyle name="Нейтральный 11 2" xfId="16895"/>
    <cellStyle name="Нейтральный 12" xfId="16896"/>
    <cellStyle name="Нейтральный 12 2" xfId="16897"/>
    <cellStyle name="Нейтральный 13" xfId="16898"/>
    <cellStyle name="Нейтральный 13 2" xfId="16899"/>
    <cellStyle name="Нейтральный 14" xfId="16900"/>
    <cellStyle name="Нейтральный 14 2" xfId="16901"/>
    <cellStyle name="Нейтральный 15" xfId="16902"/>
    <cellStyle name="Нейтральный 15 2" xfId="16903"/>
    <cellStyle name="Нейтральный 16" xfId="16904"/>
    <cellStyle name="Нейтральный 16 2" xfId="16905"/>
    <cellStyle name="Нейтральный 17" xfId="16906"/>
    <cellStyle name="Нейтральный 17 2" xfId="16907"/>
    <cellStyle name="Нейтральный 18" xfId="16908"/>
    <cellStyle name="Нейтральный 18 2" xfId="16909"/>
    <cellStyle name="Нейтральный 19" xfId="16910"/>
    <cellStyle name="Нейтральный 19 2" xfId="16911"/>
    <cellStyle name="Нейтральный 2" xfId="235"/>
    <cellStyle name="Нейтральный 2 10" xfId="16912"/>
    <cellStyle name="Нейтральный 2 11" xfId="16913"/>
    <cellStyle name="Нейтральный 2 12" xfId="16914"/>
    <cellStyle name="Нейтральный 2 13" xfId="16915"/>
    <cellStyle name="Нейтральный 2 14" xfId="16916"/>
    <cellStyle name="Нейтральный 2 15" xfId="16917"/>
    <cellStyle name="Нейтральный 2 16" xfId="16918"/>
    <cellStyle name="Нейтральный 2 17" xfId="16919"/>
    <cellStyle name="Нейтральный 2 18" xfId="16920"/>
    <cellStyle name="Нейтральный 2 19" xfId="16921"/>
    <cellStyle name="Нейтральный 2 2" xfId="16922"/>
    <cellStyle name="Нейтральный 2 2 2" xfId="16923"/>
    <cellStyle name="Нейтральный 2 20" xfId="16924"/>
    <cellStyle name="Нейтральный 2 21" xfId="16925"/>
    <cellStyle name="Нейтральный 2 22" xfId="16926"/>
    <cellStyle name="Нейтральный 2 23" xfId="16927"/>
    <cellStyle name="Нейтральный 2 24" xfId="16928"/>
    <cellStyle name="Нейтральный 2 25" xfId="16929"/>
    <cellStyle name="Нейтральный 2 26" xfId="16930"/>
    <cellStyle name="Нейтральный 2 3" xfId="16931"/>
    <cellStyle name="Нейтральный 2 4" xfId="16932"/>
    <cellStyle name="Нейтральный 2 5" xfId="16933"/>
    <cellStyle name="Нейтральный 2 6" xfId="16934"/>
    <cellStyle name="Нейтральный 2 7" xfId="16935"/>
    <cellStyle name="Нейтральный 2 8" xfId="16936"/>
    <cellStyle name="Нейтральный 2 9" xfId="16937"/>
    <cellStyle name="Нейтральный 2_ИФ-4.5 за 7 мес." xfId="16938"/>
    <cellStyle name="Нейтральный 20" xfId="16939"/>
    <cellStyle name="Нейтральный 21" xfId="16940"/>
    <cellStyle name="Нейтральный 22" xfId="16941"/>
    <cellStyle name="Нейтральный 23" xfId="16942"/>
    <cellStyle name="Нейтральный 24" xfId="16943"/>
    <cellStyle name="Нейтральный 25" xfId="16944"/>
    <cellStyle name="Нейтральный 26" xfId="16945"/>
    <cellStyle name="Нейтральный 27" xfId="16946"/>
    <cellStyle name="Нейтральный 28" xfId="16947"/>
    <cellStyle name="Нейтральный 29" xfId="16948"/>
    <cellStyle name="Нейтральный 3" xfId="16949"/>
    <cellStyle name="Нейтральный 3 2" xfId="16950"/>
    <cellStyle name="Нейтральный 30" xfId="19630"/>
    <cellStyle name="Нейтральный 31" xfId="19631"/>
    <cellStyle name="Нейтральный 32" xfId="19632"/>
    <cellStyle name="Нейтральный 33" xfId="19633"/>
    <cellStyle name="Нейтральный 34" xfId="19634"/>
    <cellStyle name="Нейтральный 35" xfId="19635"/>
    <cellStyle name="Нейтральный 36" xfId="19636"/>
    <cellStyle name="Нейтральный 37" xfId="19637"/>
    <cellStyle name="Нейтральный 4" xfId="16951"/>
    <cellStyle name="Нейтральный 4 2" xfId="16952"/>
    <cellStyle name="Нейтральный 5" xfId="16953"/>
    <cellStyle name="Нейтральный 5 2" xfId="16954"/>
    <cellStyle name="Нейтральный 6" xfId="16955"/>
    <cellStyle name="Нейтральный 6 2" xfId="16956"/>
    <cellStyle name="Нейтральный 7" xfId="16957"/>
    <cellStyle name="Нейтральный 7 2" xfId="16958"/>
    <cellStyle name="Нейтральный 8" xfId="16959"/>
    <cellStyle name="Нейтральный 8 2" xfId="16960"/>
    <cellStyle name="Нейтральный 9" xfId="16961"/>
    <cellStyle name="Нейтральный 9 2" xfId="16962"/>
    <cellStyle name="Объедин" xfId="16963"/>
    <cellStyle name="Обычный" xfId="0" builtinId="0"/>
    <cellStyle name="Обычный 10" xfId="16964"/>
    <cellStyle name="Обычный 10 10" xfId="16965"/>
    <cellStyle name="Обычный 10 11" xfId="16966"/>
    <cellStyle name="Обычный 10 12" xfId="16967"/>
    <cellStyle name="Обычный 10 13" xfId="16968"/>
    <cellStyle name="Обычный 10 14" xfId="16969"/>
    <cellStyle name="Обычный 10 15" xfId="16970"/>
    <cellStyle name="Обычный 10 16" xfId="16971"/>
    <cellStyle name="Обычный 10 17" xfId="16972"/>
    <cellStyle name="Обычный 10 18" xfId="19305"/>
    <cellStyle name="Обычный 10 19" xfId="19638"/>
    <cellStyle name="Обычный 10 2" xfId="16973"/>
    <cellStyle name="Обычный 10 2 2" xfId="16974"/>
    <cellStyle name="Обычный 10 2 3" xfId="16975"/>
    <cellStyle name="Обычный 10 3" xfId="16976"/>
    <cellStyle name="Обычный 10 4" xfId="16977"/>
    <cellStyle name="Обычный 10 5" xfId="16978"/>
    <cellStyle name="Обычный 10 6" xfId="16979"/>
    <cellStyle name="Обычный 10 7" xfId="16980"/>
    <cellStyle name="Обычный 10 8" xfId="16981"/>
    <cellStyle name="Обычный 10 9" xfId="16982"/>
    <cellStyle name="Обычный 11" xfId="16983"/>
    <cellStyle name="Обычный 11 2" xfId="16984"/>
    <cellStyle name="Обычный 11 2 2" xfId="16985"/>
    <cellStyle name="Обычный 11 2 3" xfId="16986"/>
    <cellStyle name="Обычный 11 2 4" xfId="16987"/>
    <cellStyle name="Обычный 11 3" xfId="16988"/>
    <cellStyle name="Обычный 11 4" xfId="16989"/>
    <cellStyle name="Обычный 11 5" xfId="16990"/>
    <cellStyle name="Обычный 12" xfId="16991"/>
    <cellStyle name="Обычный 12 2" xfId="16992"/>
    <cellStyle name="Обычный 12 2 2" xfId="16993"/>
    <cellStyle name="Обычный 12 2 3" xfId="19639"/>
    <cellStyle name="Обычный 12 3" xfId="16994"/>
    <cellStyle name="Обычный 12 4" xfId="16995"/>
    <cellStyle name="Обычный 12 5" xfId="16996"/>
    <cellStyle name="Обычный 12 6" xfId="16997"/>
    <cellStyle name="Обычный 12 7" xfId="19306"/>
    <cellStyle name="Обычный 12 8" xfId="19640"/>
    <cellStyle name="Обычный 13" xfId="9"/>
    <cellStyle name="Обычный 13 2" xfId="13"/>
    <cellStyle name="Обычный 13 2 2" xfId="16998"/>
    <cellStyle name="Обычный 13 2 3" xfId="16999"/>
    <cellStyle name="Обычный 13 2 4" xfId="19727"/>
    <cellStyle name="Обычный 13 3" xfId="17000"/>
    <cellStyle name="Обычный 13 4" xfId="17001"/>
    <cellStyle name="Обычный 13 5" xfId="17002"/>
    <cellStyle name="Обычный 13 5 2" xfId="19307"/>
    <cellStyle name="Обычный 14" xfId="17003"/>
    <cellStyle name="Обычный 14 2" xfId="17004"/>
    <cellStyle name="Обычный 14 2 2" xfId="17005"/>
    <cellStyle name="Обычный 14 3" xfId="17006"/>
    <cellStyle name="Обычный 14 4" xfId="17007"/>
    <cellStyle name="Обычный 14 4 2" xfId="17008"/>
    <cellStyle name="Обычный 14 5" xfId="17009"/>
    <cellStyle name="Обычный 14 6" xfId="17010"/>
    <cellStyle name="Обычный 15" xfId="17011"/>
    <cellStyle name="Обычный 15 10" xfId="19308"/>
    <cellStyle name="Обычный 15 2" xfId="17012"/>
    <cellStyle name="Обычный 15 2 2" xfId="17013"/>
    <cellStyle name="Обычный 15 2 2 2" xfId="17014"/>
    <cellStyle name="Обычный 15 2 2 2 2" xfId="17015"/>
    <cellStyle name="Обычный 15 2 2 2 3" xfId="17016"/>
    <cellStyle name="Обычный 15 2 2 2 3 2" xfId="17017"/>
    <cellStyle name="Обычный 15 2 2 2 4" xfId="17018"/>
    <cellStyle name="Обычный 15 2 2 3" xfId="17019"/>
    <cellStyle name="Обычный 15 2 2 4" xfId="17020"/>
    <cellStyle name="Обычный 15 2 2 4 2" xfId="17021"/>
    <cellStyle name="Обычный 15 2 2 5" xfId="17022"/>
    <cellStyle name="Обычный 15 2 3" xfId="17023"/>
    <cellStyle name="Обычный 15 2 3 2" xfId="17024"/>
    <cellStyle name="Обычный 15 2 3 3" xfId="17025"/>
    <cellStyle name="Обычный 15 2 3 3 2" xfId="17026"/>
    <cellStyle name="Обычный 15 2 3 4" xfId="17027"/>
    <cellStyle name="Обычный 15 2 4" xfId="17028"/>
    <cellStyle name="Обычный 15 2 5" xfId="17029"/>
    <cellStyle name="Обычный 15 2 5 2" xfId="17030"/>
    <cellStyle name="Обычный 15 2 6" xfId="17031"/>
    <cellStyle name="Обычный 15 2 7" xfId="17032"/>
    <cellStyle name="Обычный 15 3" xfId="17033"/>
    <cellStyle name="Обычный 15 3 2" xfId="17034"/>
    <cellStyle name="Обычный 15 3 2 2" xfId="17035"/>
    <cellStyle name="Обычный 15 3 2 3" xfId="17036"/>
    <cellStyle name="Обычный 15 3 2 3 2" xfId="17037"/>
    <cellStyle name="Обычный 15 3 2 4" xfId="17038"/>
    <cellStyle name="Обычный 15 3 3" xfId="17039"/>
    <cellStyle name="Обычный 15 3 4" xfId="17040"/>
    <cellStyle name="Обычный 15 3 4 2" xfId="17041"/>
    <cellStyle name="Обычный 15 4" xfId="17042"/>
    <cellStyle name="Обычный 15 4 2" xfId="17043"/>
    <cellStyle name="Обычный 15 4 3" xfId="17044"/>
    <cellStyle name="Обычный 15 4 3 2" xfId="17045"/>
    <cellStyle name="Обычный 15 4 4" xfId="17046"/>
    <cellStyle name="Обычный 15 5" xfId="17047"/>
    <cellStyle name="Обычный 15 5 2" xfId="17048"/>
    <cellStyle name="Обычный 15 6" xfId="17049"/>
    <cellStyle name="Обычный 15 6 2" xfId="17050"/>
    <cellStyle name="Обычный 15 7" xfId="17051"/>
    <cellStyle name="Обычный 15 8" xfId="17052"/>
    <cellStyle name="Обычный 15 9" xfId="17053"/>
    <cellStyle name="Обычный 16" xfId="17054"/>
    <cellStyle name="Обычный 16 2" xfId="17055"/>
    <cellStyle name="Обычный 16 2 2" xfId="17056"/>
    <cellStyle name="Обычный 16 2 3" xfId="17057"/>
    <cellStyle name="Обычный 16 2 3 2" xfId="17058"/>
    <cellStyle name="Обычный 16 2 4" xfId="17059"/>
    <cellStyle name="Обычный 16 2 5" xfId="17060"/>
    <cellStyle name="Обычный 16 3" xfId="17061"/>
    <cellStyle name="Обычный 16 4" xfId="17062"/>
    <cellStyle name="Обычный 16 4 2" xfId="17063"/>
    <cellStyle name="Обычный 16 5" xfId="17064"/>
    <cellStyle name="Обычный 16 6" xfId="17065"/>
    <cellStyle name="Обычный 17" xfId="17066"/>
    <cellStyle name="Обычный 17 2" xfId="17067"/>
    <cellStyle name="Обычный 17 2 2" xfId="17068"/>
    <cellStyle name="Обычный 17 2 3" xfId="17069"/>
    <cellStyle name="Обычный 17 2 3 2" xfId="17070"/>
    <cellStyle name="Обычный 17 2 4" xfId="17071"/>
    <cellStyle name="Обычный 17 2 5" xfId="17072"/>
    <cellStyle name="Обычный 17 3" xfId="17073"/>
    <cellStyle name="Обычный 17 4" xfId="17074"/>
    <cellStyle name="Обычный 17 4 2" xfId="17075"/>
    <cellStyle name="Обычный 17 5" xfId="17076"/>
    <cellStyle name="Обычный 17 6" xfId="17077"/>
    <cellStyle name="Обычный 17 7" xfId="17078"/>
    <cellStyle name="Обычный 18" xfId="17079"/>
    <cellStyle name="Обычный 18 2" xfId="17080"/>
    <cellStyle name="Обычный 18 2 2" xfId="17081"/>
    <cellStyle name="Обычный 18 2 2 2" xfId="17082"/>
    <cellStyle name="Обычный 18 2 2 2 2" xfId="17083"/>
    <cellStyle name="Обычный 18 2 2 2 3" xfId="17084"/>
    <cellStyle name="Обычный 18 2 2 2 3 2" xfId="17085"/>
    <cellStyle name="Обычный 18 2 2 2 4" xfId="17086"/>
    <cellStyle name="Обычный 18 2 2 3" xfId="17087"/>
    <cellStyle name="Обычный 18 2 2 3 2" xfId="17088"/>
    <cellStyle name="Обычный 18 2 2 4" xfId="17089"/>
    <cellStyle name="Обычный 18 2 2 4 2" xfId="17090"/>
    <cellStyle name="Обычный 18 2 2 5" xfId="17091"/>
    <cellStyle name="Обычный 18 2 3" xfId="17092"/>
    <cellStyle name="Обычный 18 2 3 2" xfId="17093"/>
    <cellStyle name="Обычный 18 2 3 2 2" xfId="17094"/>
    <cellStyle name="Обычный 18 2 3 2 3" xfId="17095"/>
    <cellStyle name="Обычный 18 2 3 2 3 2" xfId="17096"/>
    <cellStyle name="Обычный 18 2 3 2 4" xfId="17097"/>
    <cellStyle name="Обычный 18 2 3 3" xfId="17098"/>
    <cellStyle name="Обычный 18 2 3 4" xfId="17099"/>
    <cellStyle name="Обычный 18 2 3 4 2" xfId="17100"/>
    <cellStyle name="Обычный 18 2 3 5" xfId="17101"/>
    <cellStyle name="Обычный 18 2 4" xfId="17102"/>
    <cellStyle name="Обычный 18 2 4 2" xfId="17103"/>
    <cellStyle name="Обычный 18 2 4 2 2" xfId="17104"/>
    <cellStyle name="Обычный 18 2 4 2 3" xfId="17105"/>
    <cellStyle name="Обычный 18 2 4 2 3 2" xfId="17106"/>
    <cellStyle name="Обычный 18 2 4 2 4" xfId="17107"/>
    <cellStyle name="Обычный 18 2 4 3" xfId="17108"/>
    <cellStyle name="Обычный 18 2 4 4" xfId="17109"/>
    <cellStyle name="Обычный 18 2 4 4 2" xfId="17110"/>
    <cellStyle name="Обычный 18 2 4 5" xfId="17111"/>
    <cellStyle name="Обычный 18 2 5" xfId="17112"/>
    <cellStyle name="Обычный 18 2 5 2" xfId="17113"/>
    <cellStyle name="Обычный 18 2 5 3" xfId="17114"/>
    <cellStyle name="Обычный 18 2 5 3 2" xfId="17115"/>
    <cellStyle name="Обычный 18 2 5 4" xfId="17116"/>
    <cellStyle name="Обычный 18 2 6" xfId="17117"/>
    <cellStyle name="Обычный 18 2 7" xfId="17118"/>
    <cellStyle name="Обычный 18 2 7 2" xfId="17119"/>
    <cellStyle name="Обычный 18 2 8" xfId="17120"/>
    <cellStyle name="Обычный 18 2 9" xfId="17121"/>
    <cellStyle name="Обычный 18 3" xfId="17122"/>
    <cellStyle name="Обычный 18 3 2" xfId="17123"/>
    <cellStyle name="Обычный 18 3 3" xfId="17124"/>
    <cellStyle name="Обычный 18 3 3 2" xfId="17125"/>
    <cellStyle name="Обычный 18 3 4" xfId="17126"/>
    <cellStyle name="Обычный 18 4" xfId="17127"/>
    <cellStyle name="Обычный 18 5" xfId="17128"/>
    <cellStyle name="Обычный 18 5 2" xfId="17129"/>
    <cellStyle name="Обычный 18 6" xfId="17130"/>
    <cellStyle name="Обычный 18 7" xfId="17131"/>
    <cellStyle name="Обычный 19" xfId="17132"/>
    <cellStyle name="Обычный 19 2" xfId="17133"/>
    <cellStyle name="Обычный 19 2 2" xfId="17134"/>
    <cellStyle name="Обычный 19 2 3" xfId="17135"/>
    <cellStyle name="Обычный 19 2 3 2" xfId="17136"/>
    <cellStyle name="Обычный 19 2 4" xfId="17137"/>
    <cellStyle name="Обычный 19 3" xfId="17138"/>
    <cellStyle name="Обычный 19 4" xfId="17139"/>
    <cellStyle name="Обычный 19 4 2" xfId="17140"/>
    <cellStyle name="Обычный 19 5" xfId="17141"/>
    <cellStyle name="Обычный 19 6" xfId="17142"/>
    <cellStyle name="Обычный 19 7" xfId="17143"/>
    <cellStyle name="Обычный 2" xfId="10"/>
    <cellStyle name="Обычный 2 10" xfId="17144"/>
    <cellStyle name="Обычный 2 10 2" xfId="17145"/>
    <cellStyle name="Обычный 2 10 2 2" xfId="19641"/>
    <cellStyle name="Обычный 2 10 3" xfId="17146"/>
    <cellStyle name="Обычный 2 10 3 2" xfId="17147"/>
    <cellStyle name="Обычный 2 10 4" xfId="17148"/>
    <cellStyle name="Обычный 2 10 5" xfId="19309"/>
    <cellStyle name="Обычный 2 11" xfId="17149"/>
    <cellStyle name="Обычный 2 11 2" xfId="17150"/>
    <cellStyle name="Обычный 2 11 2 2" xfId="17151"/>
    <cellStyle name="Обычный 2 11 3" xfId="17152"/>
    <cellStyle name="Обычный 2 11 4" xfId="17153"/>
    <cellStyle name="Обычный 2 11 5" xfId="17154"/>
    <cellStyle name="Обычный 2 12" xfId="17155"/>
    <cellStyle name="Обычный 2 12 2" xfId="17156"/>
    <cellStyle name="Обычный 2 12 3" xfId="17157"/>
    <cellStyle name="Обычный 2 12 4" xfId="19310"/>
    <cellStyle name="Обычный 2 13" xfId="17158"/>
    <cellStyle name="Обычный 2 13 2" xfId="17159"/>
    <cellStyle name="Обычный 2 14" xfId="17160"/>
    <cellStyle name="Обычный 2 14 2" xfId="17161"/>
    <cellStyle name="Обычный 2 15" xfId="17162"/>
    <cellStyle name="Обычный 2 15 2" xfId="17163"/>
    <cellStyle name="Обычный 2 16" xfId="17164"/>
    <cellStyle name="Обычный 2 17" xfId="17165"/>
    <cellStyle name="Обычный 2 18" xfId="17166"/>
    <cellStyle name="Обычный 2 19" xfId="17167"/>
    <cellStyle name="Обычный 2 2" xfId="3"/>
    <cellStyle name="Обычный 2 2 2" xfId="5"/>
    <cellStyle name="Обычный 2 2 2 2" xfId="17168"/>
    <cellStyle name="Обычный 2 2 2 3" xfId="17169"/>
    <cellStyle name="Обычный 2 2 2 4" xfId="19311"/>
    <cellStyle name="Обычный 2 2 3" xfId="17170"/>
    <cellStyle name="Обычный 2 2 3 2" xfId="17171"/>
    <cellStyle name="Обычный 2 2 3 3" xfId="17172"/>
    <cellStyle name="Обычный 2 2 4" xfId="17173"/>
    <cellStyle name="Обычный 2 2 4 2" xfId="17174"/>
    <cellStyle name="Обычный 2 2 5" xfId="17175"/>
    <cellStyle name="Обычный 2 2 6" xfId="17176"/>
    <cellStyle name="Обычный 2 2 7" xfId="17177"/>
    <cellStyle name="Обычный 2 2 8" xfId="19642"/>
    <cellStyle name="Обычный 2 2_Агентское вознаграждение  ЭК на 2009 год Для подписания (выручка= УП 2008г)" xfId="17178"/>
    <cellStyle name="Обычный 2 20" xfId="17179"/>
    <cellStyle name="Обычный 2 20 2" xfId="17180"/>
    <cellStyle name="Обычный 2 20 2 2" xfId="17181"/>
    <cellStyle name="Обычный 2 20 3" xfId="17182"/>
    <cellStyle name="Обычный 2 20 3 2" xfId="17183"/>
    <cellStyle name="Обычный 2 21" xfId="17184"/>
    <cellStyle name="Обычный 2 22" xfId="17185"/>
    <cellStyle name="Обычный 2 23" xfId="17186"/>
    <cellStyle name="Обычный 2 24" xfId="17187"/>
    <cellStyle name="Обычный 2 25" xfId="17188"/>
    <cellStyle name="Обычный 2 26" xfId="17189"/>
    <cellStyle name="Обычный 2 27" xfId="17190"/>
    <cellStyle name="Обычный 2 27 2" xfId="17191"/>
    <cellStyle name="Обычный 2 27 2 2" xfId="17192"/>
    <cellStyle name="Обычный 2 27 3" xfId="17193"/>
    <cellStyle name="Обычный 2 28" xfId="17194"/>
    <cellStyle name="Обычный 2 28 2" xfId="17195"/>
    <cellStyle name="Обычный 2 29" xfId="17196"/>
    <cellStyle name="Обычный 2 29 2" xfId="17197"/>
    <cellStyle name="Обычный 2 3" xfId="236"/>
    <cellStyle name="Обычный 2 3 2" xfId="17198"/>
    <cellStyle name="Обычный 2 3 3" xfId="17199"/>
    <cellStyle name="Обычный 2 3 4" xfId="17200"/>
    <cellStyle name="Обычный 2 30" xfId="17201"/>
    <cellStyle name="Обычный 2 31" xfId="17202"/>
    <cellStyle name="Обычный 2 32" xfId="17203"/>
    <cellStyle name="Обычный 2 33" xfId="17204"/>
    <cellStyle name="Обычный 2 34" xfId="17205"/>
    <cellStyle name="Обычный 2 34 2" xfId="17206"/>
    <cellStyle name="Обычный 2 4" xfId="17207"/>
    <cellStyle name="Обычный 2 4 2" xfId="17208"/>
    <cellStyle name="Обычный 2 4 2 2" xfId="17209"/>
    <cellStyle name="Обычный 2 4 2 3" xfId="17210"/>
    <cellStyle name="Обычный 2 4 2 3 2" xfId="17211"/>
    <cellStyle name="Обычный 2 4 2 4" xfId="17212"/>
    <cellStyle name="Обычный 2 4 3" xfId="17213"/>
    <cellStyle name="Обычный 2 4 3 2" xfId="17214"/>
    <cellStyle name="Обычный 2 4 4" xfId="17215"/>
    <cellStyle name="Обычный 2 4 4 2" xfId="17216"/>
    <cellStyle name="Обычный 2 4 5" xfId="17217"/>
    <cellStyle name="Обычный 2 4 6" xfId="19643"/>
    <cellStyle name="Обычный 2 5" xfId="17218"/>
    <cellStyle name="Обычный 2 5 2" xfId="17219"/>
    <cellStyle name="Обычный 2 5 2 2" xfId="17220"/>
    <cellStyle name="Обычный 2 5 2 3" xfId="17221"/>
    <cellStyle name="Обычный 2 5 2 3 2" xfId="17222"/>
    <cellStyle name="Обычный 2 5 2 4" xfId="17223"/>
    <cellStyle name="Обычный 2 5 3" xfId="17224"/>
    <cellStyle name="Обычный 2 5 4" xfId="17225"/>
    <cellStyle name="Обычный 2 5 4 2" xfId="17226"/>
    <cellStyle name="Обычный 2 5 5" xfId="17227"/>
    <cellStyle name="Обычный 2 5 6" xfId="17228"/>
    <cellStyle name="Обычный 2 6" xfId="17229"/>
    <cellStyle name="Обычный 2 6 2" xfId="17230"/>
    <cellStyle name="Обычный 2 6 2 2" xfId="17231"/>
    <cellStyle name="Обычный 2 6 2 3" xfId="17232"/>
    <cellStyle name="Обычный 2 6 2 3 2" xfId="17233"/>
    <cellStyle name="Обычный 2 6 2 4" xfId="17234"/>
    <cellStyle name="Обычный 2 6 3" xfId="17235"/>
    <cellStyle name="Обычный 2 6 4" xfId="17236"/>
    <cellStyle name="Обычный 2 6 4 2" xfId="17237"/>
    <cellStyle name="Обычный 2 6 5" xfId="17238"/>
    <cellStyle name="Обычный 2 6 6" xfId="17239"/>
    <cellStyle name="Обычный 2 7" xfId="17240"/>
    <cellStyle name="Обычный 2 7 2" xfId="17241"/>
    <cellStyle name="Обычный 2 7 2 2" xfId="17242"/>
    <cellStyle name="Обычный 2 7 2 3" xfId="17243"/>
    <cellStyle name="Обычный 2 7 2 3 2" xfId="17244"/>
    <cellStyle name="Обычный 2 7 2 4" xfId="17245"/>
    <cellStyle name="Обычный 2 7 3" xfId="17246"/>
    <cellStyle name="Обычный 2 7 4" xfId="17247"/>
    <cellStyle name="Обычный 2 7 4 2" xfId="17248"/>
    <cellStyle name="Обычный 2 7 5" xfId="17249"/>
    <cellStyle name="Обычный 2 7 6" xfId="17250"/>
    <cellStyle name="Обычный 2 8" xfId="17251"/>
    <cellStyle name="Обычный 2 8 2" xfId="17252"/>
    <cellStyle name="Обычный 2 8 2 2" xfId="17253"/>
    <cellStyle name="Обычный 2 8 2 3" xfId="17254"/>
    <cellStyle name="Обычный 2 8 2 3 2" xfId="17255"/>
    <cellStyle name="Обычный 2 8 2 4" xfId="17256"/>
    <cellStyle name="Обычный 2 8 3" xfId="17257"/>
    <cellStyle name="Обычный 2 8 4" xfId="17258"/>
    <cellStyle name="Обычный 2 8 4 2" xfId="17259"/>
    <cellStyle name="Обычный 2 8 5" xfId="17260"/>
    <cellStyle name="Обычный 2 9" xfId="17261"/>
    <cellStyle name="Обычный 2 9 2" xfId="17262"/>
    <cellStyle name="Обычный 2 9 3" xfId="17263"/>
    <cellStyle name="Обычный 2 9 3 2" xfId="17264"/>
    <cellStyle name="Обычный 2 9 4" xfId="17265"/>
    <cellStyle name="Обычный 2_1С апр" xfId="17266"/>
    <cellStyle name="Обычный 20" xfId="17267"/>
    <cellStyle name="Обычный 20 2" xfId="17268"/>
    <cellStyle name="Обычный 20 2 2" xfId="17269"/>
    <cellStyle name="Обычный 20 2 2 2" xfId="17270"/>
    <cellStyle name="Обычный 20 2 2 3" xfId="17271"/>
    <cellStyle name="Обычный 20 2 2 3 2" xfId="17272"/>
    <cellStyle name="Обычный 20 2 2 4" xfId="17273"/>
    <cellStyle name="Обычный 20 2 3" xfId="17274"/>
    <cellStyle name="Обычный 20 2 4" xfId="17275"/>
    <cellStyle name="Обычный 20 2 4 2" xfId="17276"/>
    <cellStyle name="Обычный 20 2 5" xfId="17277"/>
    <cellStyle name="Обычный 20 3" xfId="17278"/>
    <cellStyle name="Обычный 20 3 2" xfId="17279"/>
    <cellStyle name="Обычный 20 3 3" xfId="17280"/>
    <cellStyle name="Обычный 20 3 3 2" xfId="17281"/>
    <cellStyle name="Обычный 20 3 4" xfId="17282"/>
    <cellStyle name="Обычный 20 4" xfId="17283"/>
    <cellStyle name="Обычный 20 5" xfId="17284"/>
    <cellStyle name="Обычный 20 5 2" xfId="17285"/>
    <cellStyle name="Обычный 20 6" xfId="17286"/>
    <cellStyle name="Обычный 21" xfId="17287"/>
    <cellStyle name="Обычный 21 2" xfId="17288"/>
    <cellStyle name="Обычный 21 2 2" xfId="17289"/>
    <cellStyle name="Обычный 21 3" xfId="17290"/>
    <cellStyle name="Обычный 21 3 2" xfId="17291"/>
    <cellStyle name="Обычный 21 4" xfId="17292"/>
    <cellStyle name="Обычный 21 5" xfId="17293"/>
    <cellStyle name="Обычный 22" xfId="17294"/>
    <cellStyle name="Обычный 22 2" xfId="17295"/>
    <cellStyle name="Обычный 22 3" xfId="17296"/>
    <cellStyle name="Обычный 22 4" xfId="17297"/>
    <cellStyle name="Обычный 23" xfId="17298"/>
    <cellStyle name="Обычный 23 2" xfId="17299"/>
    <cellStyle name="Обычный 24" xfId="17300"/>
    <cellStyle name="Обычный 24 2" xfId="17301"/>
    <cellStyle name="Обычный 25" xfId="17302"/>
    <cellStyle name="Обычный 26" xfId="17303"/>
    <cellStyle name="Обычный 26 2" xfId="17304"/>
    <cellStyle name="Обычный 27" xfId="17305"/>
    <cellStyle name="Обычный 27 2" xfId="17306"/>
    <cellStyle name="Обычный 28" xfId="17307"/>
    <cellStyle name="Обычный 29" xfId="17308"/>
    <cellStyle name="Обычный 3" xfId="4"/>
    <cellStyle name="Обычный 3 10" xfId="19312"/>
    <cellStyle name="Обычный 3 11" xfId="19313"/>
    <cellStyle name="Обычный 3 12" xfId="19644"/>
    <cellStyle name="Обычный 3 2" xfId="7"/>
    <cellStyle name="Обычный 3 2 10" xfId="17309"/>
    <cellStyle name="Обычный 3 2 11" xfId="17310"/>
    <cellStyle name="Обычный 3 2 12" xfId="17311"/>
    <cellStyle name="Обычный 3 2 13" xfId="17312"/>
    <cellStyle name="Обычный 3 2 14" xfId="17313"/>
    <cellStyle name="Обычный 3 2 15" xfId="19645"/>
    <cellStyle name="Обычный 3 2 2" xfId="17314"/>
    <cellStyle name="Обычный 3 2 2 2" xfId="17315"/>
    <cellStyle name="Обычный 3 2 2 2 2" xfId="17316"/>
    <cellStyle name="Обычный 3 2 2 2 2 2" xfId="17317"/>
    <cellStyle name="Обычный 3 2 2 2 3" xfId="17318"/>
    <cellStyle name="Обычный 3 2 2 2 3 2" xfId="17319"/>
    <cellStyle name="Обычный 3 2 2 2 4" xfId="17320"/>
    <cellStyle name="Обычный 3 2 2 3" xfId="17321"/>
    <cellStyle name="Обычный 3 2 2 3 2" xfId="17322"/>
    <cellStyle name="Обычный 3 2 2 4" xfId="17323"/>
    <cellStyle name="Обычный 3 2 2 4 2" xfId="17324"/>
    <cellStyle name="Обычный 3 2 2 5" xfId="17325"/>
    <cellStyle name="Обычный 3 2 2 6" xfId="17326"/>
    <cellStyle name="Обычный 3 2 2 7" xfId="17327"/>
    <cellStyle name="Обычный 3 2 2 8" xfId="19646"/>
    <cellStyle name="Обычный 3 2 3" xfId="17328"/>
    <cellStyle name="Обычный 3 2 3 2" xfId="17329"/>
    <cellStyle name="Обычный 3 2 3 2 2" xfId="17330"/>
    <cellStyle name="Обычный 3 2 3 3" xfId="17331"/>
    <cellStyle name="Обычный 3 2 3 3 2" xfId="17332"/>
    <cellStyle name="Обычный 3 2 3 4" xfId="17333"/>
    <cellStyle name="Обычный 3 2 3 5" xfId="17334"/>
    <cellStyle name="Обычный 3 2 4" xfId="17335"/>
    <cellStyle name="Обычный 3 2 4 2" xfId="17336"/>
    <cellStyle name="Обычный 3 2 4 2 2" xfId="17337"/>
    <cellStyle name="Обычный 3 2 4 3" xfId="17338"/>
    <cellStyle name="Обычный 3 2 4 3 2" xfId="17339"/>
    <cellStyle name="Обычный 3 2 4 4" xfId="17340"/>
    <cellStyle name="Обычный 3 2 5" xfId="17341"/>
    <cellStyle name="Обычный 3 2 5 2" xfId="17342"/>
    <cellStyle name="Обычный 3 2 5 2 2" xfId="17343"/>
    <cellStyle name="Обычный 3 2 5 3" xfId="17344"/>
    <cellStyle name="Обычный 3 2 5 3 2" xfId="17345"/>
    <cellStyle name="Обычный 3 2 5 4" xfId="17346"/>
    <cellStyle name="Обычный 3 2 6" xfId="17347"/>
    <cellStyle name="Обычный 3 2 6 2" xfId="17348"/>
    <cellStyle name="Обычный 3 2 6 2 2" xfId="17349"/>
    <cellStyle name="Обычный 3 2 6 3" xfId="17350"/>
    <cellStyle name="Обычный 3 2 6 3 2" xfId="17351"/>
    <cellStyle name="Обычный 3 2 6 4" xfId="17352"/>
    <cellStyle name="Обычный 3 2 7" xfId="17353"/>
    <cellStyle name="Обычный 3 2 7 2" xfId="17354"/>
    <cellStyle name="Обычный 3 2 7 2 2" xfId="17355"/>
    <cellStyle name="Обычный 3 2 7 3" xfId="17356"/>
    <cellStyle name="Обычный 3 2 7 3 2" xfId="17357"/>
    <cellStyle name="Обычный 3 2 7 4" xfId="17358"/>
    <cellStyle name="Обычный 3 2 8" xfId="17359"/>
    <cellStyle name="Обычный 3 2 8 2" xfId="17360"/>
    <cellStyle name="Обычный 3 2 9" xfId="17361"/>
    <cellStyle name="Обычный 3 2 9 2" xfId="17362"/>
    <cellStyle name="Обычный 3 3" xfId="17363"/>
    <cellStyle name="Обычный 3 3 2" xfId="17364"/>
    <cellStyle name="Обычный 3 3 3" xfId="17365"/>
    <cellStyle name="Обычный 3 3 3 2" xfId="17366"/>
    <cellStyle name="Обычный 3 3 4" xfId="17367"/>
    <cellStyle name="Обычный 3 3 5" xfId="17368"/>
    <cellStyle name="Обычный 3 3 6" xfId="17369"/>
    <cellStyle name="Обычный 3 3 7" xfId="19647"/>
    <cellStyle name="Обычный 3 4" xfId="17370"/>
    <cellStyle name="Обычный 3 4 2" xfId="17371"/>
    <cellStyle name="Обычный 3 4 2 2" xfId="17372"/>
    <cellStyle name="Обычный 3 4 2 3" xfId="17373"/>
    <cellStyle name="Обычный 3 4 2 3 2" xfId="17374"/>
    <cellStyle name="Обычный 3 4 2 4" xfId="17375"/>
    <cellStyle name="Обычный 3 4 3" xfId="17376"/>
    <cellStyle name="Обычный 3 4 3 2" xfId="17377"/>
    <cellStyle name="Обычный 3 4 4" xfId="17378"/>
    <cellStyle name="Обычный 3 4 4 2" xfId="17379"/>
    <cellStyle name="Обычный 3 4 5" xfId="17380"/>
    <cellStyle name="Обычный 3 4 6" xfId="17381"/>
    <cellStyle name="Обычный 3 5" xfId="17382"/>
    <cellStyle name="Обычный 3 5 2" xfId="17383"/>
    <cellStyle name="Обычный 3 5 2 2" xfId="17384"/>
    <cellStyle name="Обычный 3 5 2 3" xfId="17385"/>
    <cellStyle name="Обычный 3 5 2 3 2" xfId="17386"/>
    <cellStyle name="Обычный 3 5 2 3 3" xfId="17387"/>
    <cellStyle name="Обычный 3 5 2 4" xfId="17388"/>
    <cellStyle name="Обычный 3 5 3" xfId="17389"/>
    <cellStyle name="Обычный 3 5 4" xfId="17390"/>
    <cellStyle name="Обычный 3 5 4 2" xfId="17391"/>
    <cellStyle name="Обычный 3 5 5" xfId="17392"/>
    <cellStyle name="Обычный 3 6" xfId="17393"/>
    <cellStyle name="Обычный 3 6 2" xfId="17394"/>
    <cellStyle name="Обычный 3 6 3" xfId="17395"/>
    <cellStyle name="Обычный 3 6 3 2" xfId="17396"/>
    <cellStyle name="Обычный 3 6 4" xfId="17397"/>
    <cellStyle name="Обычный 3 6 5" xfId="17398"/>
    <cellStyle name="Обычный 3 7" xfId="17399"/>
    <cellStyle name="Обычный 3 8" xfId="17400"/>
    <cellStyle name="Обычный 3 8 2" xfId="17401"/>
    <cellStyle name="Обычный 3 9" xfId="17402"/>
    <cellStyle name="Обычный 3_ИФ_4-1, 4-2, 4-3, 4-4, 4-4-1, 4-5_20110526" xfId="17403"/>
    <cellStyle name="Обычный 30" xfId="17404"/>
    <cellStyle name="Обычный 31" xfId="17405"/>
    <cellStyle name="Обычный 32" xfId="17406"/>
    <cellStyle name="Обычный 33" xfId="17407"/>
    <cellStyle name="Обычный 34" xfId="17408"/>
    <cellStyle name="Обычный 35" xfId="19334"/>
    <cellStyle name="Обычный 36" xfId="19648"/>
    <cellStyle name="Обычный 37" xfId="17409"/>
    <cellStyle name="Обычный 38" xfId="19649"/>
    <cellStyle name="Обычный 39" xfId="19650"/>
    <cellStyle name="Обычный 4" xfId="11"/>
    <cellStyle name="Обычный 4 10" xfId="17410"/>
    <cellStyle name="Обычный 4 10 2" xfId="17411"/>
    <cellStyle name="Обычный 4 10 2 2" xfId="17412"/>
    <cellStyle name="Обычный 4 10 2 2 2" xfId="17413"/>
    <cellStyle name="Обычный 4 10 2 3" xfId="17414"/>
    <cellStyle name="Обычный 4 10 2 3 2" xfId="17415"/>
    <cellStyle name="Обычный 4 10 2 4" xfId="17416"/>
    <cellStyle name="Обычный 4 10 3" xfId="17417"/>
    <cellStyle name="Обычный 4 10 3 2" xfId="17418"/>
    <cellStyle name="Обычный 4 10 3 2 2" xfId="17419"/>
    <cellStyle name="Обычный 4 10 3 3" xfId="17420"/>
    <cellStyle name="Обычный 4 10 4" xfId="17421"/>
    <cellStyle name="Обычный 4 10 4 2" xfId="17422"/>
    <cellStyle name="Обычный 4 10 5" xfId="17423"/>
    <cellStyle name="Обычный 4 10 5 2" xfId="17424"/>
    <cellStyle name="Обычный 4 10 6" xfId="17425"/>
    <cellStyle name="Обычный 4 10 7" xfId="17426"/>
    <cellStyle name="Обычный 4 11" xfId="17427"/>
    <cellStyle name="Обычный 4 11 2" xfId="17428"/>
    <cellStyle name="Обычный 4 11 2 2" xfId="17429"/>
    <cellStyle name="Обычный 4 11 2 2 2" xfId="17430"/>
    <cellStyle name="Обычный 4 11 2 3" xfId="17431"/>
    <cellStyle name="Обычный 4 11 2 3 2" xfId="17432"/>
    <cellStyle name="Обычный 4 11 2 4" xfId="17433"/>
    <cellStyle name="Обычный 4 11 3" xfId="17434"/>
    <cellStyle name="Обычный 4 11 3 2" xfId="17435"/>
    <cellStyle name="Обычный 4 11 3 2 2" xfId="17436"/>
    <cellStyle name="Обычный 4 11 3 3" xfId="17437"/>
    <cellStyle name="Обычный 4 11 4" xfId="17438"/>
    <cellStyle name="Обычный 4 11 4 2" xfId="17439"/>
    <cellStyle name="Обычный 4 11 5" xfId="17440"/>
    <cellStyle name="Обычный 4 11 5 2" xfId="17441"/>
    <cellStyle name="Обычный 4 11 6" xfId="17442"/>
    <cellStyle name="Обычный 4 12" xfId="17443"/>
    <cellStyle name="Обычный 4 12 2" xfId="17444"/>
    <cellStyle name="Обычный 4 12 2 2" xfId="17445"/>
    <cellStyle name="Обычный 4 12 2 2 2" xfId="17446"/>
    <cellStyle name="Обычный 4 12 2 3" xfId="17447"/>
    <cellStyle name="Обычный 4 12 2 3 2" xfId="17448"/>
    <cellStyle name="Обычный 4 12 2 4" xfId="17449"/>
    <cellStyle name="Обычный 4 12 3" xfId="17450"/>
    <cellStyle name="Обычный 4 12 3 2" xfId="17451"/>
    <cellStyle name="Обычный 4 12 3 2 2" xfId="17452"/>
    <cellStyle name="Обычный 4 12 3 3" xfId="17453"/>
    <cellStyle name="Обычный 4 12 4" xfId="17454"/>
    <cellStyle name="Обычный 4 12 4 2" xfId="17455"/>
    <cellStyle name="Обычный 4 12 5" xfId="17456"/>
    <cellStyle name="Обычный 4 12 5 2" xfId="17457"/>
    <cellStyle name="Обычный 4 12 6" xfId="17458"/>
    <cellStyle name="Обычный 4 13" xfId="17459"/>
    <cellStyle name="Обычный 4 13 2" xfId="17460"/>
    <cellStyle name="Обычный 4 13 2 2" xfId="17461"/>
    <cellStyle name="Обычный 4 13 2 2 2" xfId="17462"/>
    <cellStyle name="Обычный 4 13 2 3" xfId="17463"/>
    <cellStyle name="Обычный 4 13 2 3 2" xfId="17464"/>
    <cellStyle name="Обычный 4 13 2 4" xfId="17465"/>
    <cellStyle name="Обычный 4 13 3" xfId="17466"/>
    <cellStyle name="Обычный 4 13 3 2" xfId="17467"/>
    <cellStyle name="Обычный 4 13 3 2 2" xfId="17468"/>
    <cellStyle name="Обычный 4 13 3 3" xfId="17469"/>
    <cellStyle name="Обычный 4 13 4" xfId="17470"/>
    <cellStyle name="Обычный 4 13 4 2" xfId="17471"/>
    <cellStyle name="Обычный 4 13 5" xfId="17472"/>
    <cellStyle name="Обычный 4 13 5 2" xfId="17473"/>
    <cellStyle name="Обычный 4 13 6" xfId="17474"/>
    <cellStyle name="Обычный 4 14" xfId="17475"/>
    <cellStyle name="Обычный 4 14 2" xfId="17476"/>
    <cellStyle name="Обычный 4 14 2 2" xfId="17477"/>
    <cellStyle name="Обычный 4 14 3" xfId="17478"/>
    <cellStyle name="Обычный 4 15" xfId="17479"/>
    <cellStyle name="Обычный 4 16" xfId="17480"/>
    <cellStyle name="Обычный 4 16 2" xfId="17481"/>
    <cellStyle name="Обычный 4 17" xfId="17482"/>
    <cellStyle name="Обычный 4 17 2" xfId="17483"/>
    <cellStyle name="Обычный 4 18" xfId="17484"/>
    <cellStyle name="Обычный 4 19" xfId="17485"/>
    <cellStyle name="Обычный 4 2" xfId="17486"/>
    <cellStyle name="Обычный 4 2 10" xfId="17487"/>
    <cellStyle name="Обычный 4 2 11" xfId="17488"/>
    <cellStyle name="Обычный 4 2 2" xfId="17489"/>
    <cellStyle name="Обычный 4 2 2 2" xfId="17490"/>
    <cellStyle name="Обычный 4 2 2 2 2" xfId="17491"/>
    <cellStyle name="Обычный 4 2 2 2 2 2" xfId="17492"/>
    <cellStyle name="Обычный 4 2 2 2 3" xfId="17493"/>
    <cellStyle name="Обычный 4 2 2 2 3 2" xfId="17494"/>
    <cellStyle name="Обычный 4 2 2 2 4" xfId="17495"/>
    <cellStyle name="Обычный 4 2 2 2 5" xfId="17496"/>
    <cellStyle name="Обычный 4 2 2 3" xfId="17497"/>
    <cellStyle name="Обычный 4 2 2 3 2" xfId="17498"/>
    <cellStyle name="Обычный 4 2 2 3 2 2" xfId="17499"/>
    <cellStyle name="Обычный 4 2 2 3 3" xfId="17500"/>
    <cellStyle name="Обычный 4 2 2 4" xfId="17501"/>
    <cellStyle name="Обычный 4 2 2 4 2" xfId="17502"/>
    <cellStyle name="Обычный 4 2 2 5" xfId="17503"/>
    <cellStyle name="Обычный 4 2 2 5 2" xfId="17504"/>
    <cellStyle name="Обычный 4 2 2 6" xfId="17505"/>
    <cellStyle name="Обычный 4 2 2 7" xfId="17506"/>
    <cellStyle name="Обычный 4 2 3" xfId="17507"/>
    <cellStyle name="Обычный 4 2 3 2" xfId="17508"/>
    <cellStyle name="Обычный 4 2 3 2 2" xfId="17509"/>
    <cellStyle name="Обычный 4 2 3 3" xfId="17510"/>
    <cellStyle name="Обычный 4 2 3 3 2" xfId="17511"/>
    <cellStyle name="Обычный 4 2 3 4" xfId="17512"/>
    <cellStyle name="Обычный 4 2 3 5" xfId="17513"/>
    <cellStyle name="Обычный 4 2 3 6" xfId="17514"/>
    <cellStyle name="Обычный 4 2 4" xfId="17515"/>
    <cellStyle name="Обычный 4 2 4 2" xfId="17516"/>
    <cellStyle name="Обычный 4 2 4 2 2" xfId="17517"/>
    <cellStyle name="Обычный 4 2 4 3" xfId="17518"/>
    <cellStyle name="Обычный 4 2 4 3 2" xfId="17519"/>
    <cellStyle name="Обычный 4 2 4 4" xfId="17520"/>
    <cellStyle name="Обычный 4 2 4 5" xfId="17521"/>
    <cellStyle name="Обычный 4 2 5" xfId="17522"/>
    <cellStyle name="Обычный 4 2 5 2" xfId="17523"/>
    <cellStyle name="Обычный 4 2 5 2 2" xfId="17524"/>
    <cellStyle name="Обычный 4 2 5 3" xfId="17525"/>
    <cellStyle name="Обычный 4 2 5 3 2" xfId="17526"/>
    <cellStyle name="Обычный 4 2 5 4" xfId="17527"/>
    <cellStyle name="Обычный 4 2 6" xfId="17528"/>
    <cellStyle name="Обычный 4 2 6 2" xfId="17529"/>
    <cellStyle name="Обычный 4 2 6 2 2" xfId="17530"/>
    <cellStyle name="Обычный 4 2 6 3" xfId="17531"/>
    <cellStyle name="Обычный 4 2 6 3 2" xfId="17532"/>
    <cellStyle name="Обычный 4 2 6 4" xfId="17533"/>
    <cellStyle name="Обычный 4 2 7" xfId="17534"/>
    <cellStyle name="Обычный 4 2 7 2" xfId="17535"/>
    <cellStyle name="Обычный 4 2 7 2 2" xfId="17536"/>
    <cellStyle name="Обычный 4 2 7 3" xfId="17537"/>
    <cellStyle name="Обычный 4 2 7 3 2" xfId="17538"/>
    <cellStyle name="Обычный 4 2 7 4" xfId="17539"/>
    <cellStyle name="Обычный 4 2 8" xfId="17540"/>
    <cellStyle name="Обычный 4 2 8 2" xfId="17541"/>
    <cellStyle name="Обычный 4 2 9" xfId="17542"/>
    <cellStyle name="Обычный 4 2 9 2" xfId="17543"/>
    <cellStyle name="Обычный 4 2_Графики к СИП ВКС 2012 " xfId="17544"/>
    <cellStyle name="Обычный 4 20" xfId="17545"/>
    <cellStyle name="Обычный 4 21" xfId="17546"/>
    <cellStyle name="Обычный 4 22" xfId="19651"/>
    <cellStyle name="Обычный 4 23" xfId="19652"/>
    <cellStyle name="Обычный 4 24" xfId="19653"/>
    <cellStyle name="Обычный 4 25" xfId="19654"/>
    <cellStyle name="Обычный 4 26" xfId="19655"/>
    <cellStyle name="Обычный 4 27" xfId="19656"/>
    <cellStyle name="Обычный 4 28" xfId="19657"/>
    <cellStyle name="Обычный 4 29" xfId="19658"/>
    <cellStyle name="Обычный 4 3" xfId="17547"/>
    <cellStyle name="Обычный 4 3 10" xfId="17548"/>
    <cellStyle name="Обычный 4 3 11" xfId="17549"/>
    <cellStyle name="Обычный 4 3 2" xfId="17550"/>
    <cellStyle name="Обычный 4 3 2 2" xfId="17551"/>
    <cellStyle name="Обычный 4 3 2 2 2" xfId="17552"/>
    <cellStyle name="Обычный 4 3 2 2 2 2" xfId="17553"/>
    <cellStyle name="Обычный 4 3 2 2 3" xfId="17554"/>
    <cellStyle name="Обычный 4 3 2 2 3 2" xfId="17555"/>
    <cellStyle name="Обычный 4 3 2 2 4" xfId="17556"/>
    <cellStyle name="Обычный 4 3 2 2 5" xfId="17557"/>
    <cellStyle name="Обычный 4 3 2 3" xfId="17558"/>
    <cellStyle name="Обычный 4 3 2 3 2" xfId="17559"/>
    <cellStyle name="Обычный 4 3 2 3 2 2" xfId="17560"/>
    <cellStyle name="Обычный 4 3 2 3 3" xfId="17561"/>
    <cellStyle name="Обычный 4 3 2 4" xfId="17562"/>
    <cellStyle name="Обычный 4 3 2 4 2" xfId="17563"/>
    <cellStyle name="Обычный 4 3 2 5" xfId="17564"/>
    <cellStyle name="Обычный 4 3 2 5 2" xfId="17565"/>
    <cellStyle name="Обычный 4 3 2 6" xfId="17566"/>
    <cellStyle name="Обычный 4 3 3" xfId="17567"/>
    <cellStyle name="Обычный 4 3 3 2" xfId="17568"/>
    <cellStyle name="Обычный 4 3 3 2 2" xfId="17569"/>
    <cellStyle name="Обычный 4 3 3 3" xfId="17570"/>
    <cellStyle name="Обычный 4 3 3 3 2" xfId="17571"/>
    <cellStyle name="Обычный 4 3 3 4" xfId="17572"/>
    <cellStyle name="Обычный 4 3 3 5" xfId="17573"/>
    <cellStyle name="Обычный 4 3 4" xfId="17574"/>
    <cellStyle name="Обычный 4 3 4 2" xfId="17575"/>
    <cellStyle name="Обычный 4 3 4 2 2" xfId="17576"/>
    <cellStyle name="Обычный 4 3 4 3" xfId="17577"/>
    <cellStyle name="Обычный 4 3 4 3 2" xfId="17578"/>
    <cellStyle name="Обычный 4 3 4 4" xfId="17579"/>
    <cellStyle name="Обычный 4 3 5" xfId="17580"/>
    <cellStyle name="Обычный 4 3 5 2" xfId="17581"/>
    <cellStyle name="Обычный 4 3 5 2 2" xfId="17582"/>
    <cellStyle name="Обычный 4 3 5 3" xfId="17583"/>
    <cellStyle name="Обычный 4 3 5 3 2" xfId="17584"/>
    <cellStyle name="Обычный 4 3 5 4" xfId="17585"/>
    <cellStyle name="Обычный 4 3 6" xfId="17586"/>
    <cellStyle name="Обычный 4 3 6 2" xfId="17587"/>
    <cellStyle name="Обычный 4 3 6 2 2" xfId="17588"/>
    <cellStyle name="Обычный 4 3 6 3" xfId="17589"/>
    <cellStyle name="Обычный 4 3 6 3 2" xfId="17590"/>
    <cellStyle name="Обычный 4 3 6 4" xfId="17591"/>
    <cellStyle name="Обычный 4 3 7" xfId="17592"/>
    <cellStyle name="Обычный 4 3 7 2" xfId="17593"/>
    <cellStyle name="Обычный 4 3 7 2 2" xfId="17594"/>
    <cellStyle name="Обычный 4 3 7 3" xfId="17595"/>
    <cellStyle name="Обычный 4 3 7 3 2" xfId="17596"/>
    <cellStyle name="Обычный 4 3 7 4" xfId="17597"/>
    <cellStyle name="Обычный 4 3 8" xfId="17598"/>
    <cellStyle name="Обычный 4 3 8 2" xfId="17599"/>
    <cellStyle name="Обычный 4 3 9" xfId="17600"/>
    <cellStyle name="Обычный 4 3 9 2" xfId="17601"/>
    <cellStyle name="Обычный 4 4" xfId="17602"/>
    <cellStyle name="Обычный 4 4 2" xfId="17603"/>
    <cellStyle name="Обычный 4 4 2 2" xfId="17604"/>
    <cellStyle name="Обычный 4 4 2 2 2" xfId="17605"/>
    <cellStyle name="Обычный 4 4 2 3" xfId="17606"/>
    <cellStyle name="Обычный 4 4 2 3 2" xfId="17607"/>
    <cellStyle name="Обычный 4 4 2 4" xfId="17608"/>
    <cellStyle name="Обычный 4 4 2 5" xfId="17609"/>
    <cellStyle name="Обычный 4 4 3" xfId="17610"/>
    <cellStyle name="Обычный 4 4 3 2" xfId="17611"/>
    <cellStyle name="Обычный 4 4 3 2 2" xfId="17612"/>
    <cellStyle name="Обычный 4 4 3 3" xfId="17613"/>
    <cellStyle name="Обычный 4 4 4" xfId="17614"/>
    <cellStyle name="Обычный 4 4 4 2" xfId="17615"/>
    <cellStyle name="Обычный 4 4 5" xfId="17616"/>
    <cellStyle name="Обычный 4 4 5 2" xfId="17617"/>
    <cellStyle name="Обычный 4 4 6" xfId="17618"/>
    <cellStyle name="Обычный 4 5" xfId="17619"/>
    <cellStyle name="Обычный 4 5 2" xfId="17620"/>
    <cellStyle name="Обычный 4 5 2 2" xfId="17621"/>
    <cellStyle name="Обычный 4 5 2 2 2" xfId="17622"/>
    <cellStyle name="Обычный 4 5 2 3" xfId="17623"/>
    <cellStyle name="Обычный 4 5 2 3 2" xfId="17624"/>
    <cellStyle name="Обычный 4 5 2 4" xfId="17625"/>
    <cellStyle name="Обычный 4 5 3" xfId="17626"/>
    <cellStyle name="Обычный 4 5 3 2" xfId="17627"/>
    <cellStyle name="Обычный 4 5 3 2 2" xfId="17628"/>
    <cellStyle name="Обычный 4 5 3 3" xfId="17629"/>
    <cellStyle name="Обычный 4 5 4" xfId="17630"/>
    <cellStyle name="Обычный 4 5 4 2" xfId="17631"/>
    <cellStyle name="Обычный 4 5 5" xfId="17632"/>
    <cellStyle name="Обычный 4 5 5 2" xfId="17633"/>
    <cellStyle name="Обычный 4 5 6" xfId="17634"/>
    <cellStyle name="Обычный 4 5 7" xfId="17635"/>
    <cellStyle name="Обычный 4 6" xfId="17636"/>
    <cellStyle name="Обычный 4 6 2" xfId="17637"/>
    <cellStyle name="Обычный 4 6 2 2" xfId="17638"/>
    <cellStyle name="Обычный 4 6 2 2 2" xfId="17639"/>
    <cellStyle name="Обычный 4 6 2 3" xfId="17640"/>
    <cellStyle name="Обычный 4 6 2 3 2" xfId="17641"/>
    <cellStyle name="Обычный 4 6 2 4" xfId="17642"/>
    <cellStyle name="Обычный 4 6 3" xfId="17643"/>
    <cellStyle name="Обычный 4 6 3 2" xfId="17644"/>
    <cellStyle name="Обычный 4 6 3 2 2" xfId="17645"/>
    <cellStyle name="Обычный 4 6 3 3" xfId="17646"/>
    <cellStyle name="Обычный 4 6 4" xfId="17647"/>
    <cellStyle name="Обычный 4 6 4 2" xfId="17648"/>
    <cellStyle name="Обычный 4 6 5" xfId="17649"/>
    <cellStyle name="Обычный 4 6 5 2" xfId="17650"/>
    <cellStyle name="Обычный 4 6 6" xfId="17651"/>
    <cellStyle name="Обычный 4 7" xfId="17652"/>
    <cellStyle name="Обычный 4 7 2" xfId="17653"/>
    <cellStyle name="Обычный 4 7 2 2" xfId="17654"/>
    <cellStyle name="Обычный 4 7 2 2 2" xfId="17655"/>
    <cellStyle name="Обычный 4 7 2 3" xfId="17656"/>
    <cellStyle name="Обычный 4 7 2 3 2" xfId="17657"/>
    <cellStyle name="Обычный 4 7 2 4" xfId="17658"/>
    <cellStyle name="Обычный 4 7 3" xfId="17659"/>
    <cellStyle name="Обычный 4 7 3 2" xfId="17660"/>
    <cellStyle name="Обычный 4 7 3 2 2" xfId="17661"/>
    <cellStyle name="Обычный 4 7 3 3" xfId="17662"/>
    <cellStyle name="Обычный 4 7 4" xfId="17663"/>
    <cellStyle name="Обычный 4 7 4 2" xfId="17664"/>
    <cellStyle name="Обычный 4 7 5" xfId="17665"/>
    <cellStyle name="Обычный 4 7 5 2" xfId="17666"/>
    <cellStyle name="Обычный 4 7 6" xfId="17667"/>
    <cellStyle name="Обычный 4 8" xfId="17668"/>
    <cellStyle name="Обычный 4 8 2" xfId="17669"/>
    <cellStyle name="Обычный 4 8 2 2" xfId="17670"/>
    <cellStyle name="Обычный 4 8 2 2 2" xfId="17671"/>
    <cellStyle name="Обычный 4 8 2 3" xfId="17672"/>
    <cellStyle name="Обычный 4 8 2 3 2" xfId="17673"/>
    <cellStyle name="Обычный 4 8 2 4" xfId="17674"/>
    <cellStyle name="Обычный 4 8 3" xfId="17675"/>
    <cellStyle name="Обычный 4 8 3 2" xfId="17676"/>
    <cellStyle name="Обычный 4 8 3 2 2" xfId="17677"/>
    <cellStyle name="Обычный 4 8 3 3" xfId="17678"/>
    <cellStyle name="Обычный 4 8 4" xfId="17679"/>
    <cellStyle name="Обычный 4 8 4 2" xfId="17680"/>
    <cellStyle name="Обычный 4 8 5" xfId="17681"/>
    <cellStyle name="Обычный 4 8 5 2" xfId="17682"/>
    <cellStyle name="Обычный 4 8 6" xfId="17683"/>
    <cellStyle name="Обычный 4 9" xfId="17684"/>
    <cellStyle name="Обычный 4 9 2" xfId="17685"/>
    <cellStyle name="Обычный 4 9 2 2" xfId="17686"/>
    <cellStyle name="Обычный 4 9 2 2 2" xfId="17687"/>
    <cellStyle name="Обычный 4 9 2 3" xfId="17688"/>
    <cellStyle name="Обычный 4 9 2 3 2" xfId="17689"/>
    <cellStyle name="Обычный 4 9 2 4" xfId="17690"/>
    <cellStyle name="Обычный 4 9 3" xfId="17691"/>
    <cellStyle name="Обычный 4 9 3 2" xfId="17692"/>
    <cellStyle name="Обычный 4 9 3 2 2" xfId="17693"/>
    <cellStyle name="Обычный 4 9 3 3" xfId="17694"/>
    <cellStyle name="Обычный 4 9 4" xfId="17695"/>
    <cellStyle name="Обычный 4 9 4 2" xfId="17696"/>
    <cellStyle name="Обычный 4 9 5" xfId="17697"/>
    <cellStyle name="Обычный 4 9 5 2" xfId="17698"/>
    <cellStyle name="Обычный 4 9 6" xfId="17699"/>
    <cellStyle name="Обычный 4_Исходные данные для модели" xfId="17700"/>
    <cellStyle name="Обычный 40" xfId="19659"/>
    <cellStyle name="Обычный 41" xfId="19660"/>
    <cellStyle name="Обычный 42" xfId="19661"/>
    <cellStyle name="Обычный 43" xfId="19662"/>
    <cellStyle name="Обычный 44" xfId="19663"/>
    <cellStyle name="Обычный 45" xfId="19725"/>
    <cellStyle name="Обычный 46" xfId="19726"/>
    <cellStyle name="Обычный 5" xfId="258"/>
    <cellStyle name="Обычный 5 10" xfId="17701"/>
    <cellStyle name="Обычный 5 11" xfId="17702"/>
    <cellStyle name="Обычный 5 12" xfId="17703"/>
    <cellStyle name="Обычный 5 13" xfId="17704"/>
    <cellStyle name="Обычный 5 14" xfId="17705"/>
    <cellStyle name="Обычный 5 15" xfId="17706"/>
    <cellStyle name="Обычный 5 16" xfId="17707"/>
    <cellStyle name="Обычный 5 17" xfId="17708"/>
    <cellStyle name="Обычный 5 18" xfId="17709"/>
    <cellStyle name="Обычный 5 19" xfId="17710"/>
    <cellStyle name="Обычный 5 2" xfId="17711"/>
    <cellStyle name="Обычный 5 2 2" xfId="17712"/>
    <cellStyle name="Обычный 5 2 2 2" xfId="17713"/>
    <cellStyle name="Обычный 5 2 3" xfId="17714"/>
    <cellStyle name="Обычный 5 2 4" xfId="19664"/>
    <cellStyle name="Обычный 5 20" xfId="19335"/>
    <cellStyle name="Обычный 5 3" xfId="17715"/>
    <cellStyle name="Обычный 5 3 2" xfId="17716"/>
    <cellStyle name="Обычный 5 3 3" xfId="17717"/>
    <cellStyle name="Обычный 5 4" xfId="17718"/>
    <cellStyle name="Обычный 5 4 2" xfId="17719"/>
    <cellStyle name="Обычный 5 5" xfId="17720"/>
    <cellStyle name="Обычный 5 5 2" xfId="17721"/>
    <cellStyle name="Обычный 5 6" xfId="17722"/>
    <cellStyle name="Обычный 5 7" xfId="17723"/>
    <cellStyle name="Обычный 5 8" xfId="17724"/>
    <cellStyle name="Обычный 5 9" xfId="17725"/>
    <cellStyle name="Обычный 55" xfId="17726"/>
    <cellStyle name="Обычный 6" xfId="17727"/>
    <cellStyle name="Обычный 6 10" xfId="17728"/>
    <cellStyle name="Обычный 6 11" xfId="17729"/>
    <cellStyle name="Обычный 6 12" xfId="17730"/>
    <cellStyle name="Обычный 6 13" xfId="17731"/>
    <cellStyle name="Обычный 6 14" xfId="17732"/>
    <cellStyle name="Обычный 6 15" xfId="17733"/>
    <cellStyle name="Обычный 6 16" xfId="19314"/>
    <cellStyle name="Обычный 6 17" xfId="19665"/>
    <cellStyle name="Обычный 6 2" xfId="17734"/>
    <cellStyle name="Обычный 6 2 2" xfId="17735"/>
    <cellStyle name="Обычный 6 2 3" xfId="17736"/>
    <cellStyle name="Обычный 6 2 3 2" xfId="17737"/>
    <cellStyle name="Обычный 6 2 4" xfId="17738"/>
    <cellStyle name="Обычный 6 2 5" xfId="19315"/>
    <cellStyle name="Обычный 6 3" xfId="17739"/>
    <cellStyle name="Обычный 6 4" xfId="17740"/>
    <cellStyle name="Обычный 6 4 2" xfId="17741"/>
    <cellStyle name="Обычный 6 4 3" xfId="17742"/>
    <cellStyle name="Обычный 6 5" xfId="17743"/>
    <cellStyle name="Обычный 6 6" xfId="17744"/>
    <cellStyle name="Обычный 6 7" xfId="17745"/>
    <cellStyle name="Обычный 6 8" xfId="17746"/>
    <cellStyle name="Обычный 6 9" xfId="17747"/>
    <cellStyle name="Обычный 7" xfId="17748"/>
    <cellStyle name="Обычный 7 10" xfId="17749"/>
    <cellStyle name="Обычный 7 11" xfId="17750"/>
    <cellStyle name="Обычный 7 12" xfId="17751"/>
    <cellStyle name="Обычный 7 13" xfId="17752"/>
    <cellStyle name="Обычный 7 14" xfId="19316"/>
    <cellStyle name="Обычный 7 15" xfId="19666"/>
    <cellStyle name="Обычный 7 2" xfId="17753"/>
    <cellStyle name="Обычный 7 2 2" xfId="17754"/>
    <cellStyle name="Обычный 7 2 3" xfId="17755"/>
    <cellStyle name="Обычный 7 2 3 2" xfId="17756"/>
    <cellStyle name="Обычный 7 3" xfId="17757"/>
    <cellStyle name="Обычный 7 4" xfId="17758"/>
    <cellStyle name="Обычный 7 4 2" xfId="17759"/>
    <cellStyle name="Обычный 7 4 3" xfId="17760"/>
    <cellStyle name="Обычный 7 5" xfId="17761"/>
    <cellStyle name="Обычный 7 6" xfId="17762"/>
    <cellStyle name="Обычный 7 7" xfId="17763"/>
    <cellStyle name="Обычный 7 8" xfId="17764"/>
    <cellStyle name="Обычный 7 9" xfId="17765"/>
    <cellStyle name="Обычный 77" xfId="17766"/>
    <cellStyle name="Обычный 8" xfId="17767"/>
    <cellStyle name="Обычный 8 10" xfId="17768"/>
    <cellStyle name="Обычный 8 11" xfId="17769"/>
    <cellStyle name="Обычный 8 12" xfId="17770"/>
    <cellStyle name="Обычный 8 13" xfId="17771"/>
    <cellStyle name="Обычный 8 14" xfId="17772"/>
    <cellStyle name="Обычный 8 15" xfId="17773"/>
    <cellStyle name="Обычный 8 16" xfId="19667"/>
    <cellStyle name="Обычный 8 2" xfId="17774"/>
    <cellStyle name="Обычный 8 2 2" xfId="17775"/>
    <cellStyle name="Обычный 8 2 2 2" xfId="17776"/>
    <cellStyle name="Обычный 8 2 2 3" xfId="17777"/>
    <cellStyle name="Обычный 8 2 2 3 2" xfId="17778"/>
    <cellStyle name="Обычный 8 2 2 4" xfId="17779"/>
    <cellStyle name="Обычный 8 2 3" xfId="17780"/>
    <cellStyle name="Обычный 8 2 4" xfId="17781"/>
    <cellStyle name="Обычный 8 2 4 2" xfId="17782"/>
    <cellStyle name="Обычный 8 2 5" xfId="17783"/>
    <cellStyle name="Обычный 8 3" xfId="17784"/>
    <cellStyle name="Обычный 8 3 2" xfId="17785"/>
    <cellStyle name="Обычный 8 3 3" xfId="17786"/>
    <cellStyle name="Обычный 8 3 3 2" xfId="17787"/>
    <cellStyle name="Обычный 8 3 4" xfId="17788"/>
    <cellStyle name="Обычный 8 4" xfId="17789"/>
    <cellStyle name="Обычный 8 5" xfId="17790"/>
    <cellStyle name="Обычный 8 5 2" xfId="17791"/>
    <cellStyle name="Обычный 8 5 3" xfId="17792"/>
    <cellStyle name="Обычный 8 6" xfId="17793"/>
    <cellStyle name="Обычный 8 7" xfId="17794"/>
    <cellStyle name="Обычный 8 8" xfId="17795"/>
    <cellStyle name="Обычный 8 9" xfId="17796"/>
    <cellStyle name="Обычный 9" xfId="17797"/>
    <cellStyle name="Обычный 9 2" xfId="17798"/>
    <cellStyle name="Обычный 9 2 2" xfId="17799"/>
    <cellStyle name="Обычный 9 2 3" xfId="19318"/>
    <cellStyle name="Обычный 9 3" xfId="17800"/>
    <cellStyle name="Обычный 9 4" xfId="17801"/>
    <cellStyle name="Обычный 9 5" xfId="17802"/>
    <cellStyle name="Обычный 9 6" xfId="19317"/>
    <cellStyle name="Обычный 9 7" xfId="19668"/>
    <cellStyle name="Обычный 9 9" xfId="17803"/>
    <cellStyle name="Обычный 9 9 2" xfId="17804"/>
    <cellStyle name="Обычный 9 9 2 2" xfId="17805"/>
    <cellStyle name="Обычный 9 9 2 3" xfId="17806"/>
    <cellStyle name="Обычный 9 9 2 3 2" xfId="17807"/>
    <cellStyle name="Обычный 9 9 2 4" xfId="17808"/>
    <cellStyle name="Обычный 9 9 3" xfId="17809"/>
    <cellStyle name="Обычный 9 9 4" xfId="17810"/>
    <cellStyle name="Обычный 9 9 4 2" xfId="17811"/>
    <cellStyle name="Обычный 9 9 5" xfId="17812"/>
    <cellStyle name="Основной" xfId="17813"/>
    <cellStyle name="Параметр" xfId="17814"/>
    <cellStyle name="Плохой 10" xfId="17815"/>
    <cellStyle name="Плохой 10 2" xfId="17816"/>
    <cellStyle name="Плохой 11" xfId="17817"/>
    <cellStyle name="Плохой 11 2" xfId="17818"/>
    <cellStyle name="Плохой 12" xfId="17819"/>
    <cellStyle name="Плохой 12 2" xfId="17820"/>
    <cellStyle name="Плохой 13" xfId="17821"/>
    <cellStyle name="Плохой 13 2" xfId="17822"/>
    <cellStyle name="Плохой 14" xfId="17823"/>
    <cellStyle name="Плохой 14 2" xfId="17824"/>
    <cellStyle name="Плохой 15" xfId="17825"/>
    <cellStyle name="Плохой 15 2" xfId="17826"/>
    <cellStyle name="Плохой 16" xfId="17827"/>
    <cellStyle name="Плохой 16 2" xfId="17828"/>
    <cellStyle name="Плохой 17" xfId="17829"/>
    <cellStyle name="Плохой 17 2" xfId="17830"/>
    <cellStyle name="Плохой 18" xfId="17831"/>
    <cellStyle name="Плохой 18 2" xfId="17832"/>
    <cellStyle name="Плохой 19" xfId="17833"/>
    <cellStyle name="Плохой 19 2" xfId="17834"/>
    <cellStyle name="Плохой 2" xfId="237"/>
    <cellStyle name="Плохой 2 10" xfId="17835"/>
    <cellStyle name="Плохой 2 11" xfId="17836"/>
    <cellStyle name="Плохой 2 12" xfId="17837"/>
    <cellStyle name="Плохой 2 13" xfId="17838"/>
    <cellStyle name="Плохой 2 14" xfId="17839"/>
    <cellStyle name="Плохой 2 15" xfId="17840"/>
    <cellStyle name="Плохой 2 16" xfId="17841"/>
    <cellStyle name="Плохой 2 17" xfId="17842"/>
    <cellStyle name="Плохой 2 18" xfId="17843"/>
    <cellStyle name="Плохой 2 19" xfId="17844"/>
    <cellStyle name="Плохой 2 2" xfId="17845"/>
    <cellStyle name="Плохой 2 2 2" xfId="17846"/>
    <cellStyle name="Плохой 2 20" xfId="17847"/>
    <cellStyle name="Плохой 2 21" xfId="17848"/>
    <cellStyle name="Плохой 2 22" xfId="17849"/>
    <cellStyle name="Плохой 2 23" xfId="17850"/>
    <cellStyle name="Плохой 2 24" xfId="17851"/>
    <cellStyle name="Плохой 2 25" xfId="17852"/>
    <cellStyle name="Плохой 2 26" xfId="17853"/>
    <cellStyle name="Плохой 2 3" xfId="17854"/>
    <cellStyle name="Плохой 2 4" xfId="17855"/>
    <cellStyle name="Плохой 2 5" xfId="17856"/>
    <cellStyle name="Плохой 2 6" xfId="17857"/>
    <cellStyle name="Плохой 2 7" xfId="17858"/>
    <cellStyle name="Плохой 2 8" xfId="17859"/>
    <cellStyle name="Плохой 2 9" xfId="17860"/>
    <cellStyle name="Плохой 2_ИФ-4.5 за 7 мес." xfId="17861"/>
    <cellStyle name="Плохой 20" xfId="17862"/>
    <cellStyle name="Плохой 21" xfId="17863"/>
    <cellStyle name="Плохой 22" xfId="17864"/>
    <cellStyle name="Плохой 23" xfId="17865"/>
    <cellStyle name="Плохой 24" xfId="17866"/>
    <cellStyle name="Плохой 25" xfId="17867"/>
    <cellStyle name="Плохой 26" xfId="17868"/>
    <cellStyle name="Плохой 27" xfId="17869"/>
    <cellStyle name="Плохой 28" xfId="17870"/>
    <cellStyle name="Плохой 29" xfId="17871"/>
    <cellStyle name="Плохой 3" xfId="17872"/>
    <cellStyle name="Плохой 3 2" xfId="17873"/>
    <cellStyle name="Плохой 30" xfId="19669"/>
    <cellStyle name="Плохой 31" xfId="19670"/>
    <cellStyle name="Плохой 32" xfId="19671"/>
    <cellStyle name="Плохой 33" xfId="19672"/>
    <cellStyle name="Плохой 34" xfId="19673"/>
    <cellStyle name="Плохой 35" xfId="19674"/>
    <cellStyle name="Плохой 36" xfId="19675"/>
    <cellStyle name="Плохой 37" xfId="19676"/>
    <cellStyle name="Плохой 4" xfId="17874"/>
    <cellStyle name="Плохой 4 2" xfId="17875"/>
    <cellStyle name="Плохой 5" xfId="17876"/>
    <cellStyle name="Плохой 5 2" xfId="17877"/>
    <cellStyle name="Плохой 6" xfId="17878"/>
    <cellStyle name="Плохой 6 2" xfId="17879"/>
    <cellStyle name="Плохой 7" xfId="17880"/>
    <cellStyle name="Плохой 7 2" xfId="17881"/>
    <cellStyle name="Плохой 8" xfId="17882"/>
    <cellStyle name="Плохой 8 2" xfId="17883"/>
    <cellStyle name="Плохой 9" xfId="17884"/>
    <cellStyle name="Плохой 9 2" xfId="17885"/>
    <cellStyle name="По центру с переносом" xfId="17886"/>
    <cellStyle name="По ширине с переносом" xfId="17887"/>
    <cellStyle name="Поле ввода" xfId="238"/>
    <cellStyle name="Поле ввода 2" xfId="17888"/>
    <cellStyle name="Поле ввода 2 2" xfId="17889"/>
    <cellStyle name="Поле ввода 3" xfId="17890"/>
    <cellStyle name="Поле ввода 4" xfId="19319"/>
    <cellStyle name="Пояснение 10" xfId="17891"/>
    <cellStyle name="Пояснение 10 2" xfId="17892"/>
    <cellStyle name="Пояснение 11" xfId="17893"/>
    <cellStyle name="Пояснение 11 2" xfId="17894"/>
    <cellStyle name="Пояснение 12" xfId="17895"/>
    <cellStyle name="Пояснение 12 2" xfId="17896"/>
    <cellStyle name="Пояснение 13" xfId="17897"/>
    <cellStyle name="Пояснение 13 2" xfId="17898"/>
    <cellStyle name="Пояснение 14" xfId="17899"/>
    <cellStyle name="Пояснение 14 2" xfId="17900"/>
    <cellStyle name="Пояснение 15" xfId="17901"/>
    <cellStyle name="Пояснение 15 2" xfId="17902"/>
    <cellStyle name="Пояснение 16" xfId="17903"/>
    <cellStyle name="Пояснение 16 2" xfId="17904"/>
    <cellStyle name="Пояснение 17" xfId="17905"/>
    <cellStyle name="Пояснение 17 2" xfId="17906"/>
    <cellStyle name="Пояснение 18" xfId="17907"/>
    <cellStyle name="Пояснение 18 2" xfId="17908"/>
    <cellStyle name="Пояснение 19" xfId="17909"/>
    <cellStyle name="Пояснение 19 2" xfId="17910"/>
    <cellStyle name="Пояснение 2" xfId="239"/>
    <cellStyle name="Пояснение 2 10" xfId="17911"/>
    <cellStyle name="Пояснение 2 11" xfId="17912"/>
    <cellStyle name="Пояснение 2 12" xfId="17913"/>
    <cellStyle name="Пояснение 2 13" xfId="17914"/>
    <cellStyle name="Пояснение 2 14" xfId="17915"/>
    <cellStyle name="Пояснение 2 15" xfId="17916"/>
    <cellStyle name="Пояснение 2 16" xfId="17917"/>
    <cellStyle name="Пояснение 2 17" xfId="17918"/>
    <cellStyle name="Пояснение 2 18" xfId="17919"/>
    <cellStyle name="Пояснение 2 19" xfId="17920"/>
    <cellStyle name="Пояснение 2 2" xfId="17921"/>
    <cellStyle name="Пояснение 2 2 2" xfId="17922"/>
    <cellStyle name="Пояснение 2 20" xfId="17923"/>
    <cellStyle name="Пояснение 2 21" xfId="17924"/>
    <cellStyle name="Пояснение 2 22" xfId="17925"/>
    <cellStyle name="Пояснение 2 23" xfId="17926"/>
    <cellStyle name="Пояснение 2 24" xfId="17927"/>
    <cellStyle name="Пояснение 2 25" xfId="17928"/>
    <cellStyle name="Пояснение 2 26" xfId="17929"/>
    <cellStyle name="Пояснение 2 27" xfId="19320"/>
    <cellStyle name="Пояснение 2 3" xfId="17930"/>
    <cellStyle name="Пояснение 2 4" xfId="17931"/>
    <cellStyle name="Пояснение 2 5" xfId="17932"/>
    <cellStyle name="Пояснение 2 6" xfId="17933"/>
    <cellStyle name="Пояснение 2 7" xfId="17934"/>
    <cellStyle name="Пояснение 2 8" xfId="17935"/>
    <cellStyle name="Пояснение 2 9" xfId="17936"/>
    <cellStyle name="Пояснение 2_ИФ-4.5 за 7 мес." xfId="17937"/>
    <cellStyle name="Пояснение 20" xfId="17938"/>
    <cellStyle name="Пояснение 21" xfId="17939"/>
    <cellStyle name="Пояснение 22" xfId="17940"/>
    <cellStyle name="Пояснение 23" xfId="17941"/>
    <cellStyle name="Пояснение 24" xfId="17942"/>
    <cellStyle name="Пояснение 25" xfId="17943"/>
    <cellStyle name="Пояснение 26" xfId="17944"/>
    <cellStyle name="Пояснение 27" xfId="17945"/>
    <cellStyle name="Пояснение 28" xfId="17946"/>
    <cellStyle name="Пояснение 29" xfId="17947"/>
    <cellStyle name="Пояснение 3" xfId="17948"/>
    <cellStyle name="Пояснение 3 2" xfId="17949"/>
    <cellStyle name="Пояснение 30" xfId="19677"/>
    <cellStyle name="Пояснение 31" xfId="19678"/>
    <cellStyle name="Пояснение 32" xfId="19679"/>
    <cellStyle name="Пояснение 33" xfId="19680"/>
    <cellStyle name="Пояснение 34" xfId="19681"/>
    <cellStyle name="Пояснение 35" xfId="19682"/>
    <cellStyle name="Пояснение 36" xfId="19683"/>
    <cellStyle name="Пояснение 37" xfId="19684"/>
    <cellStyle name="Пояснение 4" xfId="17950"/>
    <cellStyle name="Пояснение 4 2" xfId="17951"/>
    <cellStyle name="Пояснение 5" xfId="17952"/>
    <cellStyle name="Пояснение 5 2" xfId="17953"/>
    <cellStyle name="Пояснение 6" xfId="17954"/>
    <cellStyle name="Пояснение 6 2" xfId="17955"/>
    <cellStyle name="Пояснение 7" xfId="17956"/>
    <cellStyle name="Пояснение 7 2" xfId="17957"/>
    <cellStyle name="Пояснение 8" xfId="17958"/>
    <cellStyle name="Пояснение 8 2" xfId="17959"/>
    <cellStyle name="Пояснение 9" xfId="17960"/>
    <cellStyle name="Пояснение 9 2" xfId="17961"/>
    <cellStyle name="Примечание 10" xfId="17962"/>
    <cellStyle name="Примечание 10 2" xfId="17963"/>
    <cellStyle name="Примечание 10_Факт Консолидация_июль" xfId="17964"/>
    <cellStyle name="Примечание 11" xfId="17965"/>
    <cellStyle name="Примечание 11 2" xfId="17966"/>
    <cellStyle name="Примечание 11_Факт Консолидация_июль" xfId="17967"/>
    <cellStyle name="Примечание 12" xfId="17968"/>
    <cellStyle name="Примечание 12 2" xfId="17969"/>
    <cellStyle name="Примечание 12_Факт Консолидация_июль" xfId="17970"/>
    <cellStyle name="Примечание 13" xfId="17971"/>
    <cellStyle name="Примечание 13 2" xfId="17972"/>
    <cellStyle name="Примечание 13_Факт Консолидация_июль" xfId="17973"/>
    <cellStyle name="Примечание 14" xfId="17974"/>
    <cellStyle name="Примечание 14 2" xfId="17975"/>
    <cellStyle name="Примечание 14_Факт Консолидация_июль" xfId="17976"/>
    <cellStyle name="Примечание 15" xfId="17977"/>
    <cellStyle name="Примечание 15 2" xfId="17978"/>
    <cellStyle name="Примечание 15_Факт Консолидация_июль" xfId="17979"/>
    <cellStyle name="Примечание 16" xfId="17980"/>
    <cellStyle name="Примечание 16 2" xfId="17981"/>
    <cellStyle name="Примечание 16_Факт Консолидация_июль" xfId="17982"/>
    <cellStyle name="Примечание 17" xfId="17983"/>
    <cellStyle name="Примечание 17 2" xfId="17984"/>
    <cellStyle name="Примечание 17_Факт Консолидация_июль" xfId="17985"/>
    <cellStyle name="Примечание 18" xfId="17986"/>
    <cellStyle name="Примечание 18 2" xfId="17987"/>
    <cellStyle name="Примечание 18 2 2" xfId="17988"/>
    <cellStyle name="Примечание 18 2_Факт Консолидация_июль" xfId="17989"/>
    <cellStyle name="Примечание 18 3" xfId="17990"/>
    <cellStyle name="Примечание 18_Факт Консолидация_июль" xfId="17991"/>
    <cellStyle name="Примечание 19" xfId="17992"/>
    <cellStyle name="Примечание 19 2" xfId="17993"/>
    <cellStyle name="Примечание 19 2 2" xfId="17994"/>
    <cellStyle name="Примечание 19 2_Факт Консолидация_июль" xfId="17995"/>
    <cellStyle name="Примечание 19 3" xfId="17996"/>
    <cellStyle name="Примечание 19_Факт Консолидация_июль" xfId="17997"/>
    <cellStyle name="Примечание 2" xfId="240"/>
    <cellStyle name="Примечание 2 10" xfId="17998"/>
    <cellStyle name="Примечание 2 10 2" xfId="17999"/>
    <cellStyle name="Примечание 2 10 2 2" xfId="18000"/>
    <cellStyle name="Примечание 2 10 2 3" xfId="18001"/>
    <cellStyle name="Примечание 2 10 2 4" xfId="18002"/>
    <cellStyle name="Примечание 2 10 3" xfId="18003"/>
    <cellStyle name="Примечание 2 10 4" xfId="18004"/>
    <cellStyle name="Примечание 2 10 4 2" xfId="18005"/>
    <cellStyle name="Примечание 2 10 4 3" xfId="18006"/>
    <cellStyle name="Примечание 2 10 5" xfId="18007"/>
    <cellStyle name="Примечание 2 11" xfId="18008"/>
    <cellStyle name="Примечание 2 11 2" xfId="18009"/>
    <cellStyle name="Примечание 2 11 2 2" xfId="18010"/>
    <cellStyle name="Примечание 2 11 2 3" xfId="18011"/>
    <cellStyle name="Примечание 2 11 2 4" xfId="18012"/>
    <cellStyle name="Примечание 2 11 3" xfId="18013"/>
    <cellStyle name="Примечание 2 11 4" xfId="18014"/>
    <cellStyle name="Примечание 2 11 4 2" xfId="18015"/>
    <cellStyle name="Примечание 2 11 4 3" xfId="18016"/>
    <cellStyle name="Примечание 2 11 5" xfId="18017"/>
    <cellStyle name="Примечание 2 12" xfId="18018"/>
    <cellStyle name="Примечание 2 12 2" xfId="18019"/>
    <cellStyle name="Примечание 2 12 2 2" xfId="18020"/>
    <cellStyle name="Примечание 2 12 2 3" xfId="18021"/>
    <cellStyle name="Примечание 2 12 2 4" xfId="18022"/>
    <cellStyle name="Примечание 2 12 3" xfId="18023"/>
    <cellStyle name="Примечание 2 12 4" xfId="18024"/>
    <cellStyle name="Примечание 2 12 4 2" xfId="18025"/>
    <cellStyle name="Примечание 2 12 4 3" xfId="18026"/>
    <cellStyle name="Примечание 2 12 5" xfId="18027"/>
    <cellStyle name="Примечание 2 13" xfId="18028"/>
    <cellStyle name="Примечание 2 13 2" xfId="18029"/>
    <cellStyle name="Примечание 2 13 2 2" xfId="18030"/>
    <cellStyle name="Примечание 2 13 2 3" xfId="18031"/>
    <cellStyle name="Примечание 2 13 2 4" xfId="18032"/>
    <cellStyle name="Примечание 2 13 3" xfId="18033"/>
    <cellStyle name="Примечание 2 13 4" xfId="18034"/>
    <cellStyle name="Примечание 2 13 4 2" xfId="18035"/>
    <cellStyle name="Примечание 2 13 4 3" xfId="18036"/>
    <cellStyle name="Примечание 2 13 5" xfId="18037"/>
    <cellStyle name="Примечание 2 14" xfId="18038"/>
    <cellStyle name="Примечание 2 14 2" xfId="18039"/>
    <cellStyle name="Примечание 2 14 2 2" xfId="18040"/>
    <cellStyle name="Примечание 2 14 2 3" xfId="18041"/>
    <cellStyle name="Примечание 2 14 2 4" xfId="18042"/>
    <cellStyle name="Примечание 2 14 3" xfId="18043"/>
    <cellStyle name="Примечание 2 14 4" xfId="18044"/>
    <cellStyle name="Примечание 2 14 4 2" xfId="18045"/>
    <cellStyle name="Примечание 2 14 4 3" xfId="18046"/>
    <cellStyle name="Примечание 2 14 5" xfId="18047"/>
    <cellStyle name="Примечание 2 15" xfId="18048"/>
    <cellStyle name="Примечание 2 15 2" xfId="18049"/>
    <cellStyle name="Примечание 2 15 2 2" xfId="18050"/>
    <cellStyle name="Примечание 2 15 3" xfId="18051"/>
    <cellStyle name="Примечание 2 15 3 2" xfId="18052"/>
    <cellStyle name="Примечание 2 15 3 3" xfId="18053"/>
    <cellStyle name="Примечание 2 15 4" xfId="18054"/>
    <cellStyle name="Примечание 2 16" xfId="18055"/>
    <cellStyle name="Примечание 2 16 2" xfId="18056"/>
    <cellStyle name="Примечание 2 16 3" xfId="18057"/>
    <cellStyle name="Примечание 2 17" xfId="18058"/>
    <cellStyle name="Примечание 2 17 2" xfId="18059"/>
    <cellStyle name="Примечание 2 17 3" xfId="18060"/>
    <cellStyle name="Примечание 2 18" xfId="18061"/>
    <cellStyle name="Примечание 2 19" xfId="18062"/>
    <cellStyle name="Примечание 2 2" xfId="18063"/>
    <cellStyle name="Примечание 2 2 2" xfId="18064"/>
    <cellStyle name="Примечание 2 2 2 2" xfId="18065"/>
    <cellStyle name="Примечание 2 2 2 3" xfId="18066"/>
    <cellStyle name="Примечание 2 2 2 4" xfId="18067"/>
    <cellStyle name="Примечание 2 2 3" xfId="18068"/>
    <cellStyle name="Примечание 2 2 4" xfId="18069"/>
    <cellStyle name="Примечание 2 2 4 2" xfId="18070"/>
    <cellStyle name="Примечание 2 2 4 3" xfId="18071"/>
    <cellStyle name="Примечание 2 2 5" xfId="18072"/>
    <cellStyle name="Примечание 2 2_Факт Консолидация_июль" xfId="18073"/>
    <cellStyle name="Примечание 2 20" xfId="18074"/>
    <cellStyle name="Примечание 2 21" xfId="18075"/>
    <cellStyle name="Примечание 2 22" xfId="18076"/>
    <cellStyle name="Примечание 2 23" xfId="18077"/>
    <cellStyle name="Примечание 2 24" xfId="18078"/>
    <cellStyle name="Примечание 2 25" xfId="18079"/>
    <cellStyle name="Примечание 2 26" xfId="18080"/>
    <cellStyle name="Примечание 2 27" xfId="18081"/>
    <cellStyle name="Примечание 2 3" xfId="18082"/>
    <cellStyle name="Примечание 2 3 2" xfId="18083"/>
    <cellStyle name="Примечание 2 3 2 2" xfId="18084"/>
    <cellStyle name="Примечание 2 3 2 3" xfId="18085"/>
    <cellStyle name="Примечание 2 3 2 4" xfId="18086"/>
    <cellStyle name="Примечание 2 3 3" xfId="18087"/>
    <cellStyle name="Примечание 2 3 4" xfId="18088"/>
    <cellStyle name="Примечание 2 3 4 2" xfId="18089"/>
    <cellStyle name="Примечание 2 3 4 3" xfId="18090"/>
    <cellStyle name="Примечание 2 3 5" xfId="18091"/>
    <cellStyle name="Примечание 2 4" xfId="18092"/>
    <cellStyle name="Примечание 2 4 2" xfId="18093"/>
    <cellStyle name="Примечание 2 4 2 2" xfId="18094"/>
    <cellStyle name="Примечание 2 4 2 3" xfId="18095"/>
    <cellStyle name="Примечание 2 4 2 4" xfId="18096"/>
    <cellStyle name="Примечание 2 4 3" xfId="18097"/>
    <cellStyle name="Примечание 2 4 4" xfId="18098"/>
    <cellStyle name="Примечание 2 4 4 2" xfId="18099"/>
    <cellStyle name="Примечание 2 4 4 3" xfId="18100"/>
    <cellStyle name="Примечание 2 4 5" xfId="18101"/>
    <cellStyle name="Примечание 2 5" xfId="18102"/>
    <cellStyle name="Примечание 2 5 2" xfId="18103"/>
    <cellStyle name="Примечание 2 5 2 2" xfId="18104"/>
    <cellStyle name="Примечание 2 5 2 3" xfId="18105"/>
    <cellStyle name="Примечание 2 5 2 4" xfId="18106"/>
    <cellStyle name="Примечание 2 5 3" xfId="18107"/>
    <cellStyle name="Примечание 2 5 4" xfId="18108"/>
    <cellStyle name="Примечание 2 5 4 2" xfId="18109"/>
    <cellStyle name="Примечание 2 5 4 3" xfId="18110"/>
    <cellStyle name="Примечание 2 5 5" xfId="18111"/>
    <cellStyle name="Примечание 2 6" xfId="18112"/>
    <cellStyle name="Примечание 2 6 2" xfId="18113"/>
    <cellStyle name="Примечание 2 6 2 2" xfId="18114"/>
    <cellStyle name="Примечание 2 6 2 3" xfId="18115"/>
    <cellStyle name="Примечание 2 6 2 4" xfId="18116"/>
    <cellStyle name="Примечание 2 6 3" xfId="18117"/>
    <cellStyle name="Примечание 2 6 4" xfId="18118"/>
    <cellStyle name="Примечание 2 6 4 2" xfId="18119"/>
    <cellStyle name="Примечание 2 6 4 3" xfId="18120"/>
    <cellStyle name="Примечание 2 6 5" xfId="18121"/>
    <cellStyle name="Примечание 2 7" xfId="18122"/>
    <cellStyle name="Примечание 2 7 2" xfId="18123"/>
    <cellStyle name="Примечание 2 7 2 2" xfId="18124"/>
    <cellStyle name="Примечание 2 7 2 3" xfId="18125"/>
    <cellStyle name="Примечание 2 7 2 4" xfId="18126"/>
    <cellStyle name="Примечание 2 7 3" xfId="18127"/>
    <cellStyle name="Примечание 2 7 4" xfId="18128"/>
    <cellStyle name="Примечание 2 7 4 2" xfId="18129"/>
    <cellStyle name="Примечание 2 7 4 3" xfId="18130"/>
    <cellStyle name="Примечание 2 7 5" xfId="18131"/>
    <cellStyle name="Примечание 2 8" xfId="18132"/>
    <cellStyle name="Примечание 2 8 2" xfId="18133"/>
    <cellStyle name="Примечание 2 8 2 2" xfId="18134"/>
    <cellStyle name="Примечание 2 8 2 3" xfId="18135"/>
    <cellStyle name="Примечание 2 8 2 4" xfId="18136"/>
    <cellStyle name="Примечание 2 8 3" xfId="18137"/>
    <cellStyle name="Примечание 2 8 4" xfId="18138"/>
    <cellStyle name="Примечание 2 8 4 2" xfId="18139"/>
    <cellStyle name="Примечание 2 8 4 3" xfId="18140"/>
    <cellStyle name="Примечание 2 8 5" xfId="18141"/>
    <cellStyle name="Примечание 2 9" xfId="18142"/>
    <cellStyle name="Примечание 2 9 2" xfId="18143"/>
    <cellStyle name="Примечание 2 9 2 2" xfId="18144"/>
    <cellStyle name="Примечание 2 9 2 3" xfId="18145"/>
    <cellStyle name="Примечание 2 9 2 4" xfId="18146"/>
    <cellStyle name="Примечание 2 9 3" xfId="18147"/>
    <cellStyle name="Примечание 2 9 4" xfId="18148"/>
    <cellStyle name="Примечание 2 9 4 2" xfId="18149"/>
    <cellStyle name="Примечание 2 9 4 3" xfId="18150"/>
    <cellStyle name="Примечание 2 9 5" xfId="18151"/>
    <cellStyle name="Примечание 2_Факт Консолидация_июль" xfId="18152"/>
    <cellStyle name="Примечание 20" xfId="18153"/>
    <cellStyle name="Примечание 20 2" xfId="18154"/>
    <cellStyle name="Примечание 20 2 2" xfId="18155"/>
    <cellStyle name="Примечание 20 2_Факт Консолидация_июль" xfId="18156"/>
    <cellStyle name="Примечание 20 3" xfId="18157"/>
    <cellStyle name="Примечание 20_Факт Консолидация_июль" xfId="18158"/>
    <cellStyle name="Примечание 21" xfId="18159"/>
    <cellStyle name="Примечание 21 2" xfId="18160"/>
    <cellStyle name="Примечание 21 2 2" xfId="18161"/>
    <cellStyle name="Примечание 21 2_Факт Консолидация_июль" xfId="18162"/>
    <cellStyle name="Примечание 21 3" xfId="18163"/>
    <cellStyle name="Примечание 21_Факт Консолидация_июль" xfId="18164"/>
    <cellStyle name="Примечание 22" xfId="18165"/>
    <cellStyle name="Примечание 22 2" xfId="18166"/>
    <cellStyle name="Примечание 22 2 2" xfId="18167"/>
    <cellStyle name="Примечание 22 2_Факт Консолидация_июль" xfId="18168"/>
    <cellStyle name="Примечание 22 3" xfId="18169"/>
    <cellStyle name="Примечание 22_Факт Консолидация_июль" xfId="18170"/>
    <cellStyle name="Примечание 23" xfId="18171"/>
    <cellStyle name="Примечание 23 2" xfId="18172"/>
    <cellStyle name="Примечание 23 2 2" xfId="18173"/>
    <cellStyle name="Примечание 23 2_Факт Консолидация_июль" xfId="18174"/>
    <cellStyle name="Примечание 23 3" xfId="18175"/>
    <cellStyle name="Примечание 23_Факт Консолидация_июль" xfId="18176"/>
    <cellStyle name="Примечание 24" xfId="18177"/>
    <cellStyle name="Примечание 24 2" xfId="18178"/>
    <cellStyle name="Примечание 24_Факт Консолидация_июль" xfId="18179"/>
    <cellStyle name="Примечание 25" xfId="18180"/>
    <cellStyle name="Примечание 25 2" xfId="18181"/>
    <cellStyle name="Примечание 25_Факт Консолидация_июль" xfId="18182"/>
    <cellStyle name="Примечание 26" xfId="18183"/>
    <cellStyle name="Примечание 26 2" xfId="18184"/>
    <cellStyle name="Примечание 26_Факт Консолидация_июль" xfId="18185"/>
    <cellStyle name="Примечание 27" xfId="18186"/>
    <cellStyle name="Примечание 28" xfId="18187"/>
    <cellStyle name="Примечание 29" xfId="19685"/>
    <cellStyle name="Примечание 3" xfId="18188"/>
    <cellStyle name="Примечание 3 2" xfId="18189"/>
    <cellStyle name="Примечание 3_Факт Консолидация_июль" xfId="18190"/>
    <cellStyle name="Примечание 30" xfId="19686"/>
    <cellStyle name="Примечание 31" xfId="19687"/>
    <cellStyle name="Примечание 32" xfId="19688"/>
    <cellStyle name="Примечание 33" xfId="19689"/>
    <cellStyle name="Примечание 34" xfId="19690"/>
    <cellStyle name="Примечание 35" xfId="19691"/>
    <cellStyle name="Примечание 36" xfId="19692"/>
    <cellStyle name="Примечание 4" xfId="18191"/>
    <cellStyle name="Примечание 4 2" xfId="18192"/>
    <cellStyle name="Примечание 4_Факт Консолидация_июль" xfId="18193"/>
    <cellStyle name="Примечание 5" xfId="18194"/>
    <cellStyle name="Примечание 5 2" xfId="18195"/>
    <cellStyle name="Примечание 5_Факт Консолидация_июль" xfId="18196"/>
    <cellStyle name="Примечание 6" xfId="18197"/>
    <cellStyle name="Примечание 6 2" xfId="18198"/>
    <cellStyle name="Примечание 6_Факт Консолидация_июль" xfId="18199"/>
    <cellStyle name="Примечание 7" xfId="18200"/>
    <cellStyle name="Примечание 7 2" xfId="18201"/>
    <cellStyle name="Примечание 7_Факт Консолидация_июль" xfId="18202"/>
    <cellStyle name="Примечание 8" xfId="18203"/>
    <cellStyle name="Примечание 8 2" xfId="18204"/>
    <cellStyle name="Примечание 8_Факт Консолидация_июль" xfId="18205"/>
    <cellStyle name="Примечание 9" xfId="18206"/>
    <cellStyle name="Примечание 9 2" xfId="18207"/>
    <cellStyle name="Примечание 9_Факт Консолидация_июль" xfId="18208"/>
    <cellStyle name="Проверка" xfId="18209"/>
    <cellStyle name="Проверка 2" xfId="18210"/>
    <cellStyle name="Процентный" xfId="2" builtinId="5"/>
    <cellStyle name="Процентный 10" xfId="18211"/>
    <cellStyle name="Процентный 10 2" xfId="18212"/>
    <cellStyle name="Процентный 11" xfId="18213"/>
    <cellStyle name="Процентный 11 2" xfId="18214"/>
    <cellStyle name="Процентный 12" xfId="18215"/>
    <cellStyle name="Процентный 13" xfId="18216"/>
    <cellStyle name="Процентный 14" xfId="18217"/>
    <cellStyle name="Процентный 15" xfId="18218"/>
    <cellStyle name="Процентный 2" xfId="12"/>
    <cellStyle name="Процентный 2 10" xfId="18219"/>
    <cellStyle name="Процентный 2 11" xfId="18220"/>
    <cellStyle name="Процентный 2 12" xfId="18221"/>
    <cellStyle name="Процентный 2 13" xfId="18222"/>
    <cellStyle name="Процентный 2 14" xfId="18223"/>
    <cellStyle name="Процентный 2 15" xfId="18224"/>
    <cellStyle name="Процентный 2 16" xfId="18225"/>
    <cellStyle name="Процентный 2 17" xfId="18226"/>
    <cellStyle name="Процентный 2 18" xfId="18227"/>
    <cellStyle name="Процентный 2 19" xfId="18228"/>
    <cellStyle name="Процентный 2 2" xfId="18229"/>
    <cellStyle name="Процентный 2 2 2" xfId="18230"/>
    <cellStyle name="Процентный 2 2 2 2" xfId="18231"/>
    <cellStyle name="Процентный 2 2 2 3" xfId="18232"/>
    <cellStyle name="Процентный 2 2 3" xfId="18233"/>
    <cellStyle name="Процентный 2 2 4" xfId="18234"/>
    <cellStyle name="Процентный 2 2 5" xfId="19321"/>
    <cellStyle name="Процентный 2 20" xfId="18235"/>
    <cellStyle name="Процентный 2 21" xfId="18236"/>
    <cellStyle name="Процентный 2 22" xfId="18237"/>
    <cellStyle name="Процентный 2 23" xfId="18238"/>
    <cellStyle name="Процентный 2 24" xfId="18239"/>
    <cellStyle name="Процентный 2 25" xfId="18240"/>
    <cellStyle name="Процентный 2 26" xfId="18241"/>
    <cellStyle name="Процентный 2 27" xfId="18242"/>
    <cellStyle name="Процентный 2 28" xfId="18243"/>
    <cellStyle name="Процентный 2 29" xfId="18244"/>
    <cellStyle name="Процентный 2 3" xfId="18245"/>
    <cellStyle name="Процентный 2 3 2" xfId="18246"/>
    <cellStyle name="Процентный 2 3 3" xfId="18247"/>
    <cellStyle name="Процентный 2 3 4" xfId="18248"/>
    <cellStyle name="Процентный 2 3 5" xfId="18249"/>
    <cellStyle name="Процентный 2 3 6" xfId="18250"/>
    <cellStyle name="Процентный 2 4" xfId="18251"/>
    <cellStyle name="Процентный 2 4 2" xfId="18252"/>
    <cellStyle name="Процентный 2 4 3" xfId="18253"/>
    <cellStyle name="Процентный 2 4 4" xfId="18254"/>
    <cellStyle name="Процентный 2 4 5" xfId="18255"/>
    <cellStyle name="Процентный 2 5" xfId="18256"/>
    <cellStyle name="Процентный 2 5 2" xfId="18257"/>
    <cellStyle name="Процентный 2 5 3" xfId="18258"/>
    <cellStyle name="Процентный 2 5 4" xfId="18259"/>
    <cellStyle name="Процентный 2 5 5" xfId="18260"/>
    <cellStyle name="Процентный 2 6" xfId="18261"/>
    <cellStyle name="Процентный 2 6 2" xfId="18262"/>
    <cellStyle name="Процентный 2 6 3" xfId="18263"/>
    <cellStyle name="Процентный 2 6 4" xfId="18264"/>
    <cellStyle name="Процентный 2 7" xfId="18265"/>
    <cellStyle name="Процентный 2 7 2" xfId="18266"/>
    <cellStyle name="Процентный 2 8" xfId="18267"/>
    <cellStyle name="Процентный 2 9" xfId="18268"/>
    <cellStyle name="Процентный 3" xfId="8"/>
    <cellStyle name="Процентный 3 2" xfId="18269"/>
    <cellStyle name="Процентный 3 2 2" xfId="18270"/>
    <cellStyle name="Процентный 3 2 3" xfId="18271"/>
    <cellStyle name="Процентный 3 2 4" xfId="19322"/>
    <cellStyle name="Процентный 3 3" xfId="18272"/>
    <cellStyle name="Процентный 3 3 2" xfId="18273"/>
    <cellStyle name="Процентный 3 4" xfId="18274"/>
    <cellStyle name="Процентный 3 5" xfId="18275"/>
    <cellStyle name="Процентный 4" xfId="18276"/>
    <cellStyle name="Процентный 4 2" xfId="18277"/>
    <cellStyle name="Процентный 4 2 2" xfId="18278"/>
    <cellStyle name="Процентный 4 3" xfId="18279"/>
    <cellStyle name="Процентный 4 3 2" xfId="18280"/>
    <cellStyle name="Процентный 4 4" xfId="18281"/>
    <cellStyle name="Процентный 4 5" xfId="18282"/>
    <cellStyle name="Процентный 4 6" xfId="19323"/>
    <cellStyle name="Процентный 5" xfId="18283"/>
    <cellStyle name="Процентный 5 2" xfId="18284"/>
    <cellStyle name="Процентный 5 2 2" xfId="18285"/>
    <cellStyle name="Процентный 5 2 2 2" xfId="18286"/>
    <cellStyle name="Процентный 5 2 3" xfId="18287"/>
    <cellStyle name="Процентный 5 3" xfId="18288"/>
    <cellStyle name="Процентный 5 3 2" xfId="18289"/>
    <cellStyle name="Процентный 5 4" xfId="18290"/>
    <cellStyle name="Процентный 5 5" xfId="18291"/>
    <cellStyle name="Процентный 6" xfId="18292"/>
    <cellStyle name="Процентный 6 2" xfId="18293"/>
    <cellStyle name="Процентный 6 2 2" xfId="18294"/>
    <cellStyle name="Процентный 6 2 3" xfId="18295"/>
    <cellStyle name="Процентный 6 2 4" xfId="18296"/>
    <cellStyle name="Процентный 6 3" xfId="18297"/>
    <cellStyle name="Процентный 6 3 2" xfId="18298"/>
    <cellStyle name="Процентный 6 4" xfId="18299"/>
    <cellStyle name="Процентный 6 5" xfId="18300"/>
    <cellStyle name="Процентный 7" xfId="18301"/>
    <cellStyle name="Процентный 7 2" xfId="18302"/>
    <cellStyle name="Процентный 7 2 2" xfId="18303"/>
    <cellStyle name="Процентный 7 2 3" xfId="18304"/>
    <cellStyle name="Процентный 7 3" xfId="18305"/>
    <cellStyle name="Процентный 7 3 2" xfId="18306"/>
    <cellStyle name="Процентный 7 3 3" xfId="18307"/>
    <cellStyle name="Процентный 7 4" xfId="18308"/>
    <cellStyle name="Процентный 7 5" xfId="18309"/>
    <cellStyle name="Процентный 8" xfId="18310"/>
    <cellStyle name="Процентный 8 2" xfId="18311"/>
    <cellStyle name="Процентный 8 3" xfId="18312"/>
    <cellStyle name="Процентный 9" xfId="18313"/>
    <cellStyle name="Процентный 9 2" xfId="18314"/>
    <cellStyle name="Процентный 9 3" xfId="18315"/>
    <cellStyle name="Процентный 9 4" xfId="18316"/>
    <cellStyle name="Связанная ячейка 10" xfId="18317"/>
    <cellStyle name="Связанная ячейка 10 2" xfId="18318"/>
    <cellStyle name="Связанная ячейка 11" xfId="18319"/>
    <cellStyle name="Связанная ячейка 11 2" xfId="18320"/>
    <cellStyle name="Связанная ячейка 12" xfId="18321"/>
    <cellStyle name="Связанная ячейка 12 2" xfId="18322"/>
    <cellStyle name="Связанная ячейка 13" xfId="18323"/>
    <cellStyle name="Связанная ячейка 13 2" xfId="18324"/>
    <cellStyle name="Связанная ячейка 14" xfId="18325"/>
    <cellStyle name="Связанная ячейка 14 2" xfId="18326"/>
    <cellStyle name="Связанная ячейка 15" xfId="18327"/>
    <cellStyle name="Связанная ячейка 15 2" xfId="18328"/>
    <cellStyle name="Связанная ячейка 16" xfId="18329"/>
    <cellStyle name="Связанная ячейка 16 2" xfId="18330"/>
    <cellStyle name="Связанная ячейка 17" xfId="18331"/>
    <cellStyle name="Связанная ячейка 17 2" xfId="18332"/>
    <cellStyle name="Связанная ячейка 18" xfId="18333"/>
    <cellStyle name="Связанная ячейка 18 2" xfId="18334"/>
    <cellStyle name="Связанная ячейка 19" xfId="18335"/>
    <cellStyle name="Связанная ячейка 19 2" xfId="18336"/>
    <cellStyle name="Связанная ячейка 2" xfId="241"/>
    <cellStyle name="Связанная ячейка 2 10" xfId="18337"/>
    <cellStyle name="Связанная ячейка 2 11" xfId="18338"/>
    <cellStyle name="Связанная ячейка 2 12" xfId="18339"/>
    <cellStyle name="Связанная ячейка 2 13" xfId="18340"/>
    <cellStyle name="Связанная ячейка 2 14" xfId="18341"/>
    <cellStyle name="Связанная ячейка 2 15" xfId="18342"/>
    <cellStyle name="Связанная ячейка 2 16" xfId="18343"/>
    <cellStyle name="Связанная ячейка 2 17" xfId="18344"/>
    <cellStyle name="Связанная ячейка 2 18" xfId="18345"/>
    <cellStyle name="Связанная ячейка 2 19" xfId="18346"/>
    <cellStyle name="Связанная ячейка 2 2" xfId="18347"/>
    <cellStyle name="Связанная ячейка 2 2 2" xfId="18348"/>
    <cellStyle name="Связанная ячейка 2 20" xfId="18349"/>
    <cellStyle name="Связанная ячейка 2 21" xfId="18350"/>
    <cellStyle name="Связанная ячейка 2 22" xfId="18351"/>
    <cellStyle name="Связанная ячейка 2 23" xfId="18352"/>
    <cellStyle name="Связанная ячейка 2 24" xfId="18353"/>
    <cellStyle name="Связанная ячейка 2 25" xfId="18354"/>
    <cellStyle name="Связанная ячейка 2 26" xfId="18355"/>
    <cellStyle name="Связанная ячейка 2 3" xfId="18356"/>
    <cellStyle name="Связанная ячейка 2 4" xfId="18357"/>
    <cellStyle name="Связанная ячейка 2 5" xfId="18358"/>
    <cellStyle name="Связанная ячейка 2 6" xfId="18359"/>
    <cellStyle name="Связанная ячейка 2 7" xfId="18360"/>
    <cellStyle name="Связанная ячейка 2 8" xfId="18361"/>
    <cellStyle name="Связанная ячейка 2 9" xfId="18362"/>
    <cellStyle name="Связанная ячейка 2_ИФ-4.5 за 7 мес." xfId="18363"/>
    <cellStyle name="Связанная ячейка 20" xfId="18364"/>
    <cellStyle name="Связанная ячейка 21" xfId="18365"/>
    <cellStyle name="Связанная ячейка 22" xfId="18366"/>
    <cellStyle name="Связанная ячейка 23" xfId="18367"/>
    <cellStyle name="Связанная ячейка 24" xfId="18368"/>
    <cellStyle name="Связанная ячейка 25" xfId="18369"/>
    <cellStyle name="Связанная ячейка 26" xfId="18370"/>
    <cellStyle name="Связанная ячейка 27" xfId="18371"/>
    <cellStyle name="Связанная ячейка 28" xfId="18372"/>
    <cellStyle name="Связанная ячейка 29" xfId="18373"/>
    <cellStyle name="Связанная ячейка 3" xfId="18374"/>
    <cellStyle name="Связанная ячейка 3 2" xfId="18375"/>
    <cellStyle name="Связанная ячейка 30" xfId="19693"/>
    <cellStyle name="Связанная ячейка 31" xfId="19694"/>
    <cellStyle name="Связанная ячейка 32" xfId="19695"/>
    <cellStyle name="Связанная ячейка 33" xfId="19696"/>
    <cellStyle name="Связанная ячейка 34" xfId="19697"/>
    <cellStyle name="Связанная ячейка 35" xfId="19698"/>
    <cellStyle name="Связанная ячейка 36" xfId="19699"/>
    <cellStyle name="Связанная ячейка 37" xfId="19700"/>
    <cellStyle name="Связанная ячейка 4" xfId="18376"/>
    <cellStyle name="Связанная ячейка 4 2" xfId="18377"/>
    <cellStyle name="Связанная ячейка 5" xfId="18378"/>
    <cellStyle name="Связанная ячейка 5 2" xfId="18379"/>
    <cellStyle name="Связанная ячейка 6" xfId="18380"/>
    <cellStyle name="Связанная ячейка 6 2" xfId="18381"/>
    <cellStyle name="Связанная ячейка 7" xfId="18382"/>
    <cellStyle name="Связанная ячейка 7 2" xfId="18383"/>
    <cellStyle name="Связанная ячейка 8" xfId="18384"/>
    <cellStyle name="Связанная ячейка 8 2" xfId="18385"/>
    <cellStyle name="Связанная ячейка 9" xfId="18386"/>
    <cellStyle name="Связанная ячейка 9 2" xfId="18387"/>
    <cellStyle name="Стиль 1" xfId="242"/>
    <cellStyle name="Стиль 1 10" xfId="18388"/>
    <cellStyle name="Стиль 1 11" xfId="19324"/>
    <cellStyle name="Стиль 1 2" xfId="18389"/>
    <cellStyle name="Стиль 1 2 2" xfId="18390"/>
    <cellStyle name="Стиль 1 2 2 2" xfId="18391"/>
    <cellStyle name="Стиль 1 2 2 3" xfId="18392"/>
    <cellStyle name="Стиль 1 2 2 4" xfId="18393"/>
    <cellStyle name="Стиль 1 2 2 5" xfId="18394"/>
    <cellStyle name="Стиль 1 2 3" xfId="18395"/>
    <cellStyle name="Стиль 1 2 3 2" xfId="18396"/>
    <cellStyle name="Стиль 1 2 4" xfId="18397"/>
    <cellStyle name="Стиль 1 2 5" xfId="18398"/>
    <cellStyle name="Стиль 1 2 6" xfId="18399"/>
    <cellStyle name="Стиль 1 2 7" xfId="18400"/>
    <cellStyle name="Стиль 1 2_ИФ 4.5 январь" xfId="18401"/>
    <cellStyle name="Стиль 1 3" xfId="18402"/>
    <cellStyle name="Стиль 1 3 2" xfId="18403"/>
    <cellStyle name="Стиль 1 3 3" xfId="18404"/>
    <cellStyle name="Стиль 1 3 4" xfId="19325"/>
    <cellStyle name="Стиль 1 4" xfId="18405"/>
    <cellStyle name="Стиль 1 5" xfId="18406"/>
    <cellStyle name="Стиль 1 6" xfId="18407"/>
    <cellStyle name="Стиль 1 7" xfId="18408"/>
    <cellStyle name="Стиль 1 8" xfId="18409"/>
    <cellStyle name="Стиль 1 9" xfId="18410"/>
    <cellStyle name="Стиль 1_ВоКС_ИП_ ТС_2011_2011_09_01_ отчет" xfId="18411"/>
    <cellStyle name="Стиль ПЭО" xfId="18412"/>
    <cellStyle name="Стиль_названий" xfId="18413"/>
    <cellStyle name="ТЕКСТ" xfId="18414"/>
    <cellStyle name="ТЕКСТ 2" xfId="18415"/>
    <cellStyle name="ТЕКСТ 3" xfId="18416"/>
    <cellStyle name="ТЕКСТ 4" xfId="18417"/>
    <cellStyle name="Текст предупреждения 10" xfId="18418"/>
    <cellStyle name="Текст предупреждения 10 2" xfId="18419"/>
    <cellStyle name="Текст предупреждения 11" xfId="18420"/>
    <cellStyle name="Текст предупреждения 11 2" xfId="18421"/>
    <cellStyle name="Текст предупреждения 12" xfId="18422"/>
    <cellStyle name="Текст предупреждения 12 2" xfId="18423"/>
    <cellStyle name="Текст предупреждения 13" xfId="18424"/>
    <cellStyle name="Текст предупреждения 13 2" xfId="18425"/>
    <cellStyle name="Текст предупреждения 14" xfId="18426"/>
    <cellStyle name="Текст предупреждения 14 2" xfId="18427"/>
    <cellStyle name="Текст предупреждения 15" xfId="18428"/>
    <cellStyle name="Текст предупреждения 15 2" xfId="18429"/>
    <cellStyle name="Текст предупреждения 16" xfId="18430"/>
    <cellStyle name="Текст предупреждения 16 2" xfId="18431"/>
    <cellStyle name="Текст предупреждения 17" xfId="18432"/>
    <cellStyle name="Текст предупреждения 17 2" xfId="18433"/>
    <cellStyle name="Текст предупреждения 18" xfId="18434"/>
    <cellStyle name="Текст предупреждения 18 2" xfId="18435"/>
    <cellStyle name="Текст предупреждения 19" xfId="18436"/>
    <cellStyle name="Текст предупреждения 19 2" xfId="18437"/>
    <cellStyle name="Текст предупреждения 2" xfId="243"/>
    <cellStyle name="Текст предупреждения 2 10" xfId="18438"/>
    <cellStyle name="Текст предупреждения 2 11" xfId="18439"/>
    <cellStyle name="Текст предупреждения 2 12" xfId="18440"/>
    <cellStyle name="Текст предупреждения 2 13" xfId="18441"/>
    <cellStyle name="Текст предупреждения 2 14" xfId="18442"/>
    <cellStyle name="Текст предупреждения 2 15" xfId="18443"/>
    <cellStyle name="Текст предупреждения 2 16" xfId="18444"/>
    <cellStyle name="Текст предупреждения 2 17" xfId="18445"/>
    <cellStyle name="Текст предупреждения 2 18" xfId="18446"/>
    <cellStyle name="Текст предупреждения 2 19" xfId="18447"/>
    <cellStyle name="Текст предупреждения 2 2" xfId="18448"/>
    <cellStyle name="Текст предупреждения 2 2 2" xfId="18449"/>
    <cellStyle name="Текст предупреждения 2 20" xfId="18450"/>
    <cellStyle name="Текст предупреждения 2 21" xfId="18451"/>
    <cellStyle name="Текст предупреждения 2 22" xfId="18452"/>
    <cellStyle name="Текст предупреждения 2 23" xfId="18453"/>
    <cellStyle name="Текст предупреждения 2 24" xfId="18454"/>
    <cellStyle name="Текст предупреждения 2 25" xfId="18455"/>
    <cellStyle name="Текст предупреждения 2 26" xfId="18456"/>
    <cellStyle name="Текст предупреждения 2 3" xfId="18457"/>
    <cellStyle name="Текст предупреждения 2 4" xfId="18458"/>
    <cellStyle name="Текст предупреждения 2 5" xfId="18459"/>
    <cellStyle name="Текст предупреждения 2 6" xfId="18460"/>
    <cellStyle name="Текст предупреждения 2 7" xfId="18461"/>
    <cellStyle name="Текст предупреждения 2 8" xfId="18462"/>
    <cellStyle name="Текст предупреждения 2 9" xfId="18463"/>
    <cellStyle name="Текст предупреждения 2_ИФ-4.5 за 7 мес." xfId="18464"/>
    <cellStyle name="Текст предупреждения 20" xfId="18465"/>
    <cellStyle name="Текст предупреждения 21" xfId="18466"/>
    <cellStyle name="Текст предупреждения 22" xfId="18467"/>
    <cellStyle name="Текст предупреждения 23" xfId="18468"/>
    <cellStyle name="Текст предупреждения 24" xfId="18469"/>
    <cellStyle name="Текст предупреждения 25" xfId="18470"/>
    <cellStyle name="Текст предупреждения 26" xfId="18471"/>
    <cellStyle name="Текст предупреждения 27" xfId="18472"/>
    <cellStyle name="Текст предупреждения 28" xfId="18473"/>
    <cellStyle name="Текст предупреждения 29" xfId="18474"/>
    <cellStyle name="Текст предупреждения 3" xfId="18475"/>
    <cellStyle name="Текст предупреждения 3 2" xfId="18476"/>
    <cellStyle name="Текст предупреждения 30" xfId="19701"/>
    <cellStyle name="Текст предупреждения 31" xfId="19702"/>
    <cellStyle name="Текст предупреждения 32" xfId="19703"/>
    <cellStyle name="Текст предупреждения 33" xfId="19704"/>
    <cellStyle name="Текст предупреждения 34" xfId="19705"/>
    <cellStyle name="Текст предупреждения 35" xfId="19706"/>
    <cellStyle name="Текст предупреждения 36" xfId="19707"/>
    <cellStyle name="Текст предупреждения 37" xfId="19708"/>
    <cellStyle name="Текст предупреждения 4" xfId="18477"/>
    <cellStyle name="Текст предупреждения 4 2" xfId="18478"/>
    <cellStyle name="Текст предупреждения 5" xfId="18479"/>
    <cellStyle name="Текст предупреждения 5 2" xfId="18480"/>
    <cellStyle name="Текст предупреждения 6" xfId="18481"/>
    <cellStyle name="Текст предупреждения 6 2" xfId="18482"/>
    <cellStyle name="Текст предупреждения 7" xfId="18483"/>
    <cellStyle name="Текст предупреждения 7 2" xfId="18484"/>
    <cellStyle name="Текст предупреждения 8" xfId="18485"/>
    <cellStyle name="Текст предупреждения 8 2" xfId="18486"/>
    <cellStyle name="Текст предупреждения 9" xfId="18487"/>
    <cellStyle name="Текст предупреждения 9 2" xfId="18488"/>
    <cellStyle name="Текстовый" xfId="18489"/>
    <cellStyle name="Текстовый 2" xfId="18490"/>
    <cellStyle name="Текстовый 2 2" xfId="18491"/>
    <cellStyle name="Текстовый 3" xfId="18492"/>
    <cellStyle name="Текстовый_Расчет РЭК ОАО Метафракс 2011 год" xfId="18493"/>
    <cellStyle name="Тысячи" xfId="18494"/>
    <cellStyle name="Тысячи (0)" xfId="18495"/>
    <cellStyle name="Тысячи (0) 2" xfId="18496"/>
    <cellStyle name="тысячи (000)" xfId="18497"/>
    <cellStyle name="тысячи (000) 2" xfId="18498"/>
    <cellStyle name="Тысячи [0]_1 кв.95 и 96 года .в ц.соп." xfId="18499"/>
    <cellStyle name="Тысячи [а]" xfId="244"/>
    <cellStyle name="Тысячи [а] 2" xfId="18500"/>
    <cellStyle name="Тысячи [а] 2 2" xfId="18501"/>
    <cellStyle name="Тысячи [а] 2 3" xfId="18502"/>
    <cellStyle name="Тысячи [а] 3" xfId="18503"/>
    <cellStyle name="Тысячи [а] 4" xfId="18504"/>
    <cellStyle name="Тысячи 2" xfId="18505"/>
    <cellStyle name="Тысячи 3" xfId="18506"/>
    <cellStyle name="Тысячи 4" xfId="18507"/>
    <cellStyle name="Тысячи 5" xfId="18508"/>
    <cellStyle name="Тысячи 6" xfId="18509"/>
    <cellStyle name="Тысячи 7" xfId="18510"/>
    <cellStyle name="Тысячи 8" xfId="18511"/>
    <cellStyle name="Тысячи 9" xfId="18512"/>
    <cellStyle name="Тысячи![0]_Цены 95г._Расчет ТП на февраль_Расчет ТП на февраль посл.._Расчет ТП на май" xfId="18513"/>
    <cellStyle name="Тысячи_ прибыль " xfId="18514"/>
    <cellStyle name="ФИКСИРОВАННЫЙ" xfId="18515"/>
    <cellStyle name="Финансовый" xfId="1" builtinId="3"/>
    <cellStyle name="Финансовый [0] 2" xfId="19326"/>
    <cellStyle name="Финансовый 10" xfId="18516"/>
    <cellStyle name="Финансовый 10 2" xfId="18517"/>
    <cellStyle name="Финансовый 10 2 2" xfId="18518"/>
    <cellStyle name="Финансовый 10 2 3" xfId="18519"/>
    <cellStyle name="Финансовый 10 3" xfId="18520"/>
    <cellStyle name="Финансовый 10 4" xfId="18521"/>
    <cellStyle name="Финансовый 10 5" xfId="18522"/>
    <cellStyle name="Финансовый 11" xfId="14"/>
    <cellStyle name="Финансовый 11 2" xfId="18523"/>
    <cellStyle name="Финансовый 11 3" xfId="18524"/>
    <cellStyle name="Финансовый 11 4" xfId="18525"/>
    <cellStyle name="Финансовый 12" xfId="18526"/>
    <cellStyle name="Финансовый 12 2" xfId="18527"/>
    <cellStyle name="Финансовый 13" xfId="18528"/>
    <cellStyle name="Финансовый 13 2" xfId="18529"/>
    <cellStyle name="Финансовый 14" xfId="18530"/>
    <cellStyle name="Финансовый 14 2" xfId="18531"/>
    <cellStyle name="Финансовый 14 3" xfId="18532"/>
    <cellStyle name="Финансовый 15" xfId="18533"/>
    <cellStyle name="Финансовый 15 2" xfId="18534"/>
    <cellStyle name="Финансовый 16" xfId="18535"/>
    <cellStyle name="Финансовый 16 2" xfId="18536"/>
    <cellStyle name="Финансовый 17" xfId="18537"/>
    <cellStyle name="Финансовый 17 2" xfId="18538"/>
    <cellStyle name="Финансовый 18" xfId="18539"/>
    <cellStyle name="Финансовый 19" xfId="18540"/>
    <cellStyle name="Финансовый 19 2" xfId="18541"/>
    <cellStyle name="Финансовый 19 2 2" xfId="18542"/>
    <cellStyle name="Финансовый 19 3" xfId="18543"/>
    <cellStyle name="Финансовый 19 4" xfId="18544"/>
    <cellStyle name="Финансовый 2" xfId="6"/>
    <cellStyle name="Финансовый 2 10" xfId="18545"/>
    <cellStyle name="Финансовый 2 10 2" xfId="18546"/>
    <cellStyle name="Финансовый 2 10 3" xfId="18547"/>
    <cellStyle name="Финансовый 2 10 4" xfId="18548"/>
    <cellStyle name="Финансовый 2 10 5" xfId="18549"/>
    <cellStyle name="Финансовый 2 11" xfId="18550"/>
    <cellStyle name="Финансовый 2 11 2" xfId="18551"/>
    <cellStyle name="Финансовый 2 11 3" xfId="18552"/>
    <cellStyle name="Финансовый 2 11 4" xfId="18553"/>
    <cellStyle name="Финансовый 2 11 5" xfId="18554"/>
    <cellStyle name="Финансовый 2 12" xfId="18555"/>
    <cellStyle name="Финансовый 2 12 2" xfId="18556"/>
    <cellStyle name="Финансовый 2 12 3" xfId="18557"/>
    <cellStyle name="Финансовый 2 12 4" xfId="18558"/>
    <cellStyle name="Финансовый 2 12 5" xfId="18559"/>
    <cellStyle name="Финансовый 2 13" xfId="18560"/>
    <cellStyle name="Финансовый 2 13 2" xfId="18561"/>
    <cellStyle name="Финансовый 2 13 3" xfId="18562"/>
    <cellStyle name="Финансовый 2 13 4" xfId="18563"/>
    <cellStyle name="Финансовый 2 13 5" xfId="18564"/>
    <cellStyle name="Финансовый 2 14" xfId="18565"/>
    <cellStyle name="Финансовый 2 14 2" xfId="18566"/>
    <cellStyle name="Финансовый 2 14 3" xfId="18567"/>
    <cellStyle name="Финансовый 2 14 4" xfId="18568"/>
    <cellStyle name="Финансовый 2 14 5" xfId="18569"/>
    <cellStyle name="Финансовый 2 15" xfId="18570"/>
    <cellStyle name="Финансовый 2 15 2" xfId="18571"/>
    <cellStyle name="Финансовый 2 15 3" xfId="18572"/>
    <cellStyle name="Финансовый 2 15 4" xfId="18573"/>
    <cellStyle name="Финансовый 2 15 5" xfId="18574"/>
    <cellStyle name="Финансовый 2 16" xfId="18575"/>
    <cellStyle name="Финансовый 2 16 2" xfId="18576"/>
    <cellStyle name="Финансовый 2 16 3" xfId="18577"/>
    <cellStyle name="Финансовый 2 16 4" xfId="18578"/>
    <cellStyle name="Финансовый 2 16 5" xfId="18579"/>
    <cellStyle name="Финансовый 2 17" xfId="18580"/>
    <cellStyle name="Финансовый 2 17 2" xfId="18581"/>
    <cellStyle name="Финансовый 2 17 3" xfId="18582"/>
    <cellStyle name="Финансовый 2 17 4" xfId="18583"/>
    <cellStyle name="Финансовый 2 17 5" xfId="18584"/>
    <cellStyle name="Финансовый 2 18" xfId="18585"/>
    <cellStyle name="Финансовый 2 18 2" xfId="18586"/>
    <cellStyle name="Финансовый 2 18 3" xfId="18587"/>
    <cellStyle name="Финансовый 2 18 4" xfId="18588"/>
    <cellStyle name="Финансовый 2 18 5" xfId="18589"/>
    <cellStyle name="Финансовый 2 19" xfId="18590"/>
    <cellStyle name="Финансовый 2 19 2" xfId="18591"/>
    <cellStyle name="Финансовый 2 19 3" xfId="18592"/>
    <cellStyle name="Финансовый 2 19 4" xfId="18593"/>
    <cellStyle name="Финансовый 2 19 5" xfId="18594"/>
    <cellStyle name="Финансовый 2 2" xfId="245"/>
    <cellStyle name="Финансовый 2 2 2" xfId="18595"/>
    <cellStyle name="Финансовый 2 2 2 2" xfId="18596"/>
    <cellStyle name="Финансовый 2 2 3" xfId="18597"/>
    <cellStyle name="Финансовый 2 2 4" xfId="18598"/>
    <cellStyle name="Финансовый 2 2 5" xfId="18599"/>
    <cellStyle name="Финансовый 2 2_ИФ-4.5 общая декабрь" xfId="18600"/>
    <cellStyle name="Финансовый 2 20" xfId="18601"/>
    <cellStyle name="Финансовый 2 20 2" xfId="18602"/>
    <cellStyle name="Финансовый 2 20 3" xfId="18603"/>
    <cellStyle name="Финансовый 2 20 4" xfId="18604"/>
    <cellStyle name="Финансовый 2 20 5" xfId="18605"/>
    <cellStyle name="Финансовый 2 21" xfId="18606"/>
    <cellStyle name="Финансовый 2 21 2" xfId="18607"/>
    <cellStyle name="Финансовый 2 21 3" xfId="18608"/>
    <cellStyle name="Финансовый 2 21 4" xfId="18609"/>
    <cellStyle name="Финансовый 2 21 5" xfId="18610"/>
    <cellStyle name="Финансовый 2 22" xfId="18611"/>
    <cellStyle name="Финансовый 2 22 2" xfId="18612"/>
    <cellStyle name="Финансовый 2 22 3" xfId="18613"/>
    <cellStyle name="Финансовый 2 22 4" xfId="18614"/>
    <cellStyle name="Финансовый 2 22 5" xfId="18615"/>
    <cellStyle name="Финансовый 2 23" xfId="18616"/>
    <cellStyle name="Финансовый 2 23 2" xfId="18617"/>
    <cellStyle name="Финансовый 2 23 3" xfId="18618"/>
    <cellStyle name="Финансовый 2 23 4" xfId="18619"/>
    <cellStyle name="Финансовый 2 23 5" xfId="18620"/>
    <cellStyle name="Финансовый 2 24" xfId="18621"/>
    <cellStyle name="Финансовый 2 24 2" xfId="18622"/>
    <cellStyle name="Финансовый 2 24 3" xfId="18623"/>
    <cellStyle name="Финансовый 2 24 4" xfId="18624"/>
    <cellStyle name="Финансовый 2 24 5" xfId="18625"/>
    <cellStyle name="Финансовый 2 25" xfId="18626"/>
    <cellStyle name="Финансовый 2 25 2" xfId="18627"/>
    <cellStyle name="Финансовый 2 25 3" xfId="18628"/>
    <cellStyle name="Финансовый 2 25 4" xfId="18629"/>
    <cellStyle name="Финансовый 2 25 5" xfId="18630"/>
    <cellStyle name="Финансовый 2 26" xfId="18631"/>
    <cellStyle name="Финансовый 2 26 2" xfId="18632"/>
    <cellStyle name="Финансовый 2 26 3" xfId="18633"/>
    <cellStyle name="Финансовый 2 26 4" xfId="18634"/>
    <cellStyle name="Финансовый 2 26 5" xfId="18635"/>
    <cellStyle name="Финансовый 2 27" xfId="18636"/>
    <cellStyle name="Финансовый 2 27 2" xfId="18637"/>
    <cellStyle name="Финансовый 2 28" xfId="18638"/>
    <cellStyle name="Финансовый 2 28 2" xfId="18639"/>
    <cellStyle name="Финансовый 2 29" xfId="18640"/>
    <cellStyle name="Финансовый 2 29 2" xfId="18641"/>
    <cellStyle name="Финансовый 2 3" xfId="18642"/>
    <cellStyle name="Финансовый 2 3 2" xfId="18643"/>
    <cellStyle name="Финансовый 2 3 3" xfId="18644"/>
    <cellStyle name="Финансовый 2 3 4" xfId="18645"/>
    <cellStyle name="Финансовый 2 3 5" xfId="18646"/>
    <cellStyle name="Финансовый 2 30" xfId="18647"/>
    <cellStyle name="Финансовый 2 31" xfId="18648"/>
    <cellStyle name="Финансовый 2 32" xfId="18649"/>
    <cellStyle name="Финансовый 2 33" xfId="18650"/>
    <cellStyle name="Финансовый 2 34" xfId="18651"/>
    <cellStyle name="Финансовый 2 35" xfId="18652"/>
    <cellStyle name="Финансовый 2 36" xfId="18653"/>
    <cellStyle name="Финансовый 2 37" xfId="18654"/>
    <cellStyle name="Финансовый 2 38" xfId="18655"/>
    <cellStyle name="Финансовый 2 39" xfId="18656"/>
    <cellStyle name="Финансовый 2 4" xfId="18657"/>
    <cellStyle name="Финансовый 2 4 2" xfId="18658"/>
    <cellStyle name="Финансовый 2 4 3" xfId="18659"/>
    <cellStyle name="Финансовый 2 4 4" xfId="18660"/>
    <cellStyle name="Финансовый 2 4 5" xfId="18661"/>
    <cellStyle name="Финансовый 2 40" xfId="18662"/>
    <cellStyle name="Финансовый 2 41" xfId="18663"/>
    <cellStyle name="Финансовый 2 42" xfId="18664"/>
    <cellStyle name="Финансовый 2 43" xfId="18665"/>
    <cellStyle name="Финансовый 2 44" xfId="18666"/>
    <cellStyle name="Финансовый 2 44 2" xfId="18667"/>
    <cellStyle name="Финансовый 2 45" xfId="18668"/>
    <cellStyle name="Финансовый 2 46" xfId="18669"/>
    <cellStyle name="Финансовый 2 47" xfId="18670"/>
    <cellStyle name="Финансовый 2 48" xfId="18671"/>
    <cellStyle name="Финансовый 2 49" xfId="18672"/>
    <cellStyle name="Финансовый 2 5" xfId="18673"/>
    <cellStyle name="Финансовый 2 5 2" xfId="18674"/>
    <cellStyle name="Финансовый 2 5 3" xfId="18675"/>
    <cellStyle name="Финансовый 2 5 4" xfId="18676"/>
    <cellStyle name="Финансовый 2 5 5" xfId="18677"/>
    <cellStyle name="Финансовый 2 50" xfId="18678"/>
    <cellStyle name="Финансовый 2 51" xfId="18679"/>
    <cellStyle name="Финансовый 2 52" xfId="18680"/>
    <cellStyle name="Финансовый 2 53" xfId="18681"/>
    <cellStyle name="Финансовый 2 6" xfId="18682"/>
    <cellStyle name="Финансовый 2 6 2" xfId="18683"/>
    <cellStyle name="Финансовый 2 6 3" xfId="18684"/>
    <cellStyle name="Финансовый 2 6 4" xfId="18685"/>
    <cellStyle name="Финансовый 2 6 5" xfId="18686"/>
    <cellStyle name="Финансовый 2 7" xfId="18687"/>
    <cellStyle name="Финансовый 2 7 2" xfId="18688"/>
    <cellStyle name="Финансовый 2 7 3" xfId="18689"/>
    <cellStyle name="Финансовый 2 7 4" xfId="18690"/>
    <cellStyle name="Финансовый 2 7 5" xfId="18691"/>
    <cellStyle name="Финансовый 2 8" xfId="18692"/>
    <cellStyle name="Финансовый 2 8 2" xfId="18693"/>
    <cellStyle name="Финансовый 2 8 3" xfId="18694"/>
    <cellStyle name="Финансовый 2 8 4" xfId="18695"/>
    <cellStyle name="Финансовый 2 8 5" xfId="18696"/>
    <cellStyle name="Финансовый 2 9" xfId="18697"/>
    <cellStyle name="Финансовый 2 9 2" xfId="18698"/>
    <cellStyle name="Финансовый 2 9 3" xfId="18699"/>
    <cellStyle name="Финансовый 2 9 4" xfId="18700"/>
    <cellStyle name="Финансовый 2 9 5" xfId="18701"/>
    <cellStyle name="Финансовый 2_ИФ-4.5 общая декабрь" xfId="18702"/>
    <cellStyle name="Финансовый 20" xfId="18703"/>
    <cellStyle name="Финансовый 21" xfId="18704"/>
    <cellStyle name="Финансовый 22" xfId="18705"/>
    <cellStyle name="Финансовый 23" xfId="18706"/>
    <cellStyle name="Финансовый 24" xfId="18707"/>
    <cellStyle name="Финансовый 25" xfId="18708"/>
    <cellStyle name="Финансовый 26" xfId="18709"/>
    <cellStyle name="Финансовый 27" xfId="18710"/>
    <cellStyle name="Финансовый 28" xfId="18711"/>
    <cellStyle name="Финансовый 29" xfId="18712"/>
    <cellStyle name="Финансовый 3" xfId="18713"/>
    <cellStyle name="Финансовый 3 2" xfId="18714"/>
    <cellStyle name="Финансовый 3 2 2" xfId="18715"/>
    <cellStyle name="Финансовый 3 2 3" xfId="18716"/>
    <cellStyle name="Финансовый 3 3" xfId="18717"/>
    <cellStyle name="Финансовый 3 3 2" xfId="18718"/>
    <cellStyle name="Финансовый 3 3 3" xfId="19328"/>
    <cellStyle name="Финансовый 3 4" xfId="18719"/>
    <cellStyle name="Финансовый 3 5" xfId="18720"/>
    <cellStyle name="Финансовый 3 6" xfId="18721"/>
    <cellStyle name="Финансовый 3 7" xfId="19327"/>
    <cellStyle name="Финансовый 30" xfId="18722"/>
    <cellStyle name="Финансовый 31" xfId="18723"/>
    <cellStyle name="Финансовый 32" xfId="18724"/>
    <cellStyle name="Финансовый 33" xfId="18725"/>
    <cellStyle name="Финансовый 34" xfId="18726"/>
    <cellStyle name="Финансовый 35" xfId="18727"/>
    <cellStyle name="Финансовый 36" xfId="18728"/>
    <cellStyle name="Финансовый 37" xfId="18729"/>
    <cellStyle name="Финансовый 38" xfId="18730"/>
    <cellStyle name="Финансовый 39" xfId="18731"/>
    <cellStyle name="Финансовый 4" xfId="18732"/>
    <cellStyle name="Финансовый 4 2" xfId="18733"/>
    <cellStyle name="Финансовый 4 2 2" xfId="18734"/>
    <cellStyle name="Финансовый 4 2 3" xfId="18735"/>
    <cellStyle name="Финансовый 4 3" xfId="18736"/>
    <cellStyle name="Финансовый 4 3 2" xfId="18737"/>
    <cellStyle name="Финансовый 4 4" xfId="18738"/>
    <cellStyle name="Финансовый 4 5" xfId="18739"/>
    <cellStyle name="Финансовый 4 6" xfId="19329"/>
    <cellStyle name="Финансовый 40" xfId="18740"/>
    <cellStyle name="Финансовый 41" xfId="18741"/>
    <cellStyle name="Финансовый 42" xfId="18742"/>
    <cellStyle name="Финансовый 43" xfId="19709"/>
    <cellStyle name="Финансовый 44" xfId="19710"/>
    <cellStyle name="Финансовый 45" xfId="19711"/>
    <cellStyle name="Финансовый 46" xfId="19712"/>
    <cellStyle name="Финансовый 47" xfId="19713"/>
    <cellStyle name="Финансовый 48" xfId="19714"/>
    <cellStyle name="Финансовый 49" xfId="19715"/>
    <cellStyle name="Финансовый 5" xfId="18743"/>
    <cellStyle name="Финансовый 5 2" xfId="18744"/>
    <cellStyle name="Финансовый 5 2 2" xfId="18745"/>
    <cellStyle name="Финансовый 5 3" xfId="18746"/>
    <cellStyle name="Финансовый 5 4" xfId="18747"/>
    <cellStyle name="Финансовый 5 5" xfId="18748"/>
    <cellStyle name="Финансовый 50" xfId="19716"/>
    <cellStyle name="Финансовый 6" xfId="18749"/>
    <cellStyle name="Финансовый 6 2" xfId="18750"/>
    <cellStyle name="Финансовый 6 2 2" xfId="18751"/>
    <cellStyle name="Финансовый 6 2 3" xfId="18752"/>
    <cellStyle name="Финансовый 6 3" xfId="18753"/>
    <cellStyle name="Финансовый 6 4" xfId="18754"/>
    <cellStyle name="Финансовый 6 5" xfId="18755"/>
    <cellStyle name="Финансовый 7" xfId="18756"/>
    <cellStyle name="Финансовый 7 2" xfId="18757"/>
    <cellStyle name="Финансовый 7 2 2" xfId="18758"/>
    <cellStyle name="Финансовый 7 3" xfId="18759"/>
    <cellStyle name="Финансовый 7 4" xfId="18760"/>
    <cellStyle name="Финансовый 7 5" xfId="18761"/>
    <cellStyle name="Финансовый 7 6" xfId="18762"/>
    <cellStyle name="Финансовый 8" xfId="18763"/>
    <cellStyle name="Финансовый 8 2" xfId="18764"/>
    <cellStyle name="Финансовый 8 3" xfId="18765"/>
    <cellStyle name="Финансовый 8 4" xfId="18766"/>
    <cellStyle name="Финансовый 8 5" xfId="18767"/>
    <cellStyle name="Финансовый 9" xfId="18768"/>
    <cellStyle name="Финансовый 9 2" xfId="18769"/>
    <cellStyle name="Финансовый 9 3" xfId="18770"/>
    <cellStyle name="Финансовый 9 4" xfId="18771"/>
    <cellStyle name="Финансовый 9 5" xfId="18772"/>
    <cellStyle name="ФинУпр" xfId="18773"/>
    <cellStyle name="ФинУпр [0]" xfId="18774"/>
    <cellStyle name="Формула" xfId="18775"/>
    <cellStyle name="Формула 2" xfId="18776"/>
    <cellStyle name="Формула 3" xfId="18777"/>
    <cellStyle name="Формула_A РТ 2009 Рязаньэнерго" xfId="18778"/>
    <cellStyle name="ФормулаВБ" xfId="18779"/>
    <cellStyle name="ФормулаВБ 2" xfId="18780"/>
    <cellStyle name="ФормулаВБ 3" xfId="18781"/>
    <cellStyle name="ФормулаВБ 4" xfId="18782"/>
    <cellStyle name="ФормулаВБ 5" xfId="18783"/>
    <cellStyle name="ФормулаНаКонтроль" xfId="18784"/>
    <cellStyle name="ФормулаНаКонтроль 10" xfId="18785"/>
    <cellStyle name="ФормулаНаКонтроль 10 2" xfId="18786"/>
    <cellStyle name="ФормулаНаКонтроль 10 2 2" xfId="18787"/>
    <cellStyle name="ФормулаНаКонтроль 10 3" xfId="18788"/>
    <cellStyle name="ФормулаНаКонтроль 10 4" xfId="18789"/>
    <cellStyle name="ФормулаНаКонтроль 10 4 2" xfId="18790"/>
    <cellStyle name="ФормулаНаКонтроль 10 5" xfId="18791"/>
    <cellStyle name="ФормулаНаКонтроль 11" xfId="18792"/>
    <cellStyle name="ФормулаНаКонтроль 11 2" xfId="18793"/>
    <cellStyle name="ФормулаНаКонтроль 11 2 2" xfId="18794"/>
    <cellStyle name="ФормулаНаКонтроль 11 3" xfId="18795"/>
    <cellStyle name="ФормулаНаКонтроль 11 4" xfId="18796"/>
    <cellStyle name="ФормулаНаКонтроль 11 4 2" xfId="18797"/>
    <cellStyle name="ФормулаНаКонтроль 11 5" xfId="18798"/>
    <cellStyle name="ФормулаНаКонтроль 12" xfId="18799"/>
    <cellStyle name="ФормулаНаКонтроль 12 2" xfId="18800"/>
    <cellStyle name="ФормулаНаКонтроль 12 2 2" xfId="18801"/>
    <cellStyle name="ФормулаНаКонтроль 12 3" xfId="18802"/>
    <cellStyle name="ФормулаНаКонтроль 12 3 2" xfId="18803"/>
    <cellStyle name="ФормулаНаКонтроль 12 4" xfId="18804"/>
    <cellStyle name="ФормулаНаКонтроль 13" xfId="18805"/>
    <cellStyle name="ФормулаНаКонтроль 13 2" xfId="18806"/>
    <cellStyle name="ФормулаНаКонтроль 14" xfId="18807"/>
    <cellStyle name="ФормулаНаКонтроль 14 2" xfId="18808"/>
    <cellStyle name="ФормулаНаКонтроль 2" xfId="18809"/>
    <cellStyle name="ФормулаНаКонтроль 2 2" xfId="18810"/>
    <cellStyle name="ФормулаНаКонтроль 2 2 2" xfId="18811"/>
    <cellStyle name="ФормулаНаКонтроль 2 3" xfId="18812"/>
    <cellStyle name="ФормулаНаКонтроль 2 4" xfId="18813"/>
    <cellStyle name="ФормулаНаКонтроль 2 4 2" xfId="18814"/>
    <cellStyle name="ФормулаНаКонтроль 2 5" xfId="18815"/>
    <cellStyle name="ФормулаНаКонтроль 3" xfId="18816"/>
    <cellStyle name="ФормулаНаКонтроль 3 2" xfId="18817"/>
    <cellStyle name="ФормулаНаКонтроль 3 2 2" xfId="18818"/>
    <cellStyle name="ФормулаНаКонтроль 3 3" xfId="18819"/>
    <cellStyle name="ФормулаНаКонтроль 3 4" xfId="18820"/>
    <cellStyle name="ФормулаНаКонтроль 3 4 2" xfId="18821"/>
    <cellStyle name="ФормулаНаКонтроль 3 5" xfId="18822"/>
    <cellStyle name="ФормулаНаКонтроль 4" xfId="18823"/>
    <cellStyle name="ФормулаНаКонтроль 4 2" xfId="18824"/>
    <cellStyle name="ФормулаНаКонтроль 4 2 2" xfId="18825"/>
    <cellStyle name="ФормулаНаКонтроль 4 3" xfId="18826"/>
    <cellStyle name="ФормулаНаКонтроль 4 4" xfId="18827"/>
    <cellStyle name="ФормулаНаКонтроль 4 4 2" xfId="18828"/>
    <cellStyle name="ФормулаНаКонтроль 4 5" xfId="18829"/>
    <cellStyle name="ФормулаНаКонтроль 5" xfId="18830"/>
    <cellStyle name="ФормулаНаКонтроль 5 2" xfId="18831"/>
    <cellStyle name="ФормулаНаКонтроль 5 2 2" xfId="18832"/>
    <cellStyle name="ФормулаНаКонтроль 5 3" xfId="18833"/>
    <cellStyle name="ФормулаНаКонтроль 5 4" xfId="18834"/>
    <cellStyle name="ФормулаНаКонтроль 5 4 2" xfId="18835"/>
    <cellStyle name="ФормулаНаКонтроль 5 5" xfId="18836"/>
    <cellStyle name="ФормулаНаКонтроль 6" xfId="18837"/>
    <cellStyle name="ФормулаНаКонтроль 6 2" xfId="18838"/>
    <cellStyle name="ФормулаНаКонтроль 6 2 2" xfId="18839"/>
    <cellStyle name="ФормулаНаКонтроль 6 3" xfId="18840"/>
    <cellStyle name="ФормулаНаКонтроль 6 4" xfId="18841"/>
    <cellStyle name="ФормулаНаКонтроль 6 4 2" xfId="18842"/>
    <cellStyle name="ФормулаНаКонтроль 6 5" xfId="18843"/>
    <cellStyle name="ФормулаНаКонтроль 7" xfId="18844"/>
    <cellStyle name="ФормулаНаКонтроль 7 2" xfId="18845"/>
    <cellStyle name="ФормулаНаКонтроль 7 2 2" xfId="18846"/>
    <cellStyle name="ФормулаНаКонтроль 7 3" xfId="18847"/>
    <cellStyle name="ФормулаНаКонтроль 7 4" xfId="18848"/>
    <cellStyle name="ФормулаНаКонтроль 7 4 2" xfId="18849"/>
    <cellStyle name="ФормулаНаКонтроль 7 5" xfId="18850"/>
    <cellStyle name="ФормулаНаКонтроль 8" xfId="18851"/>
    <cellStyle name="ФормулаНаКонтроль 8 2" xfId="18852"/>
    <cellStyle name="ФормулаНаКонтроль 8 2 2" xfId="18853"/>
    <cellStyle name="ФормулаНаКонтроль 8 3" xfId="18854"/>
    <cellStyle name="ФормулаНаКонтроль 8 4" xfId="18855"/>
    <cellStyle name="ФормулаНаКонтроль 8 4 2" xfId="18856"/>
    <cellStyle name="ФормулаНаКонтроль 8 5" xfId="18857"/>
    <cellStyle name="ФормулаНаКонтроль 9" xfId="18858"/>
    <cellStyle name="ФормулаНаКонтроль 9 2" xfId="18859"/>
    <cellStyle name="ФормулаНаКонтроль 9 2 2" xfId="18860"/>
    <cellStyle name="ФормулаНаКонтроль 9 3" xfId="18861"/>
    <cellStyle name="ФормулаНаКонтроль 9 4" xfId="18862"/>
    <cellStyle name="ФормулаНаКонтроль 9 4 2" xfId="18863"/>
    <cellStyle name="ФормулаНаКонтроль 9 5" xfId="18864"/>
    <cellStyle name="Формулы" xfId="246"/>
    <cellStyle name="Формулы 2" xfId="18865"/>
    <cellStyle name="Формулы 2 2" xfId="18866"/>
    <cellStyle name="Формулы 3" xfId="18867"/>
    <cellStyle name="Формулы 3 2" xfId="18868"/>
    <cellStyle name="Хороший 10" xfId="18869"/>
    <cellStyle name="Хороший 10 2" xfId="18870"/>
    <cellStyle name="Хороший 11" xfId="18871"/>
    <cellStyle name="Хороший 11 2" xfId="18872"/>
    <cellStyle name="Хороший 12" xfId="18873"/>
    <cellStyle name="Хороший 12 2" xfId="18874"/>
    <cellStyle name="Хороший 13" xfId="18875"/>
    <cellStyle name="Хороший 13 2" xfId="18876"/>
    <cellStyle name="Хороший 14" xfId="18877"/>
    <cellStyle name="Хороший 14 2" xfId="18878"/>
    <cellStyle name="Хороший 15" xfId="18879"/>
    <cellStyle name="Хороший 15 2" xfId="18880"/>
    <cellStyle name="Хороший 16" xfId="18881"/>
    <cellStyle name="Хороший 16 2" xfId="18882"/>
    <cellStyle name="Хороший 17" xfId="18883"/>
    <cellStyle name="Хороший 17 2" xfId="18884"/>
    <cellStyle name="Хороший 18" xfId="18885"/>
    <cellStyle name="Хороший 18 2" xfId="18886"/>
    <cellStyle name="Хороший 19" xfId="18887"/>
    <cellStyle name="Хороший 19 2" xfId="18888"/>
    <cellStyle name="Хороший 2" xfId="247"/>
    <cellStyle name="Хороший 2 10" xfId="18889"/>
    <cellStyle name="Хороший 2 11" xfId="18890"/>
    <cellStyle name="Хороший 2 12" xfId="18891"/>
    <cellStyle name="Хороший 2 13" xfId="18892"/>
    <cellStyle name="Хороший 2 14" xfId="18893"/>
    <cellStyle name="Хороший 2 15" xfId="18894"/>
    <cellStyle name="Хороший 2 16" xfId="18895"/>
    <cellStyle name="Хороший 2 17" xfId="18896"/>
    <cellStyle name="Хороший 2 18" xfId="18897"/>
    <cellStyle name="Хороший 2 19" xfId="18898"/>
    <cellStyle name="Хороший 2 2" xfId="18899"/>
    <cellStyle name="Хороший 2 2 2" xfId="18900"/>
    <cellStyle name="Хороший 2 20" xfId="18901"/>
    <cellStyle name="Хороший 2 21" xfId="18902"/>
    <cellStyle name="Хороший 2 22" xfId="18903"/>
    <cellStyle name="Хороший 2 23" xfId="18904"/>
    <cellStyle name="Хороший 2 24" xfId="18905"/>
    <cellStyle name="Хороший 2 25" xfId="18906"/>
    <cellStyle name="Хороший 2 26" xfId="18907"/>
    <cellStyle name="Хороший 2 3" xfId="18908"/>
    <cellStyle name="Хороший 2 4" xfId="18909"/>
    <cellStyle name="Хороший 2 5" xfId="18910"/>
    <cellStyle name="Хороший 2 6" xfId="18911"/>
    <cellStyle name="Хороший 2 7" xfId="18912"/>
    <cellStyle name="Хороший 2 8" xfId="18913"/>
    <cellStyle name="Хороший 2 9" xfId="18914"/>
    <cellStyle name="Хороший 2_ИФ-4.5 за 7 мес." xfId="18915"/>
    <cellStyle name="Хороший 20" xfId="18916"/>
    <cellStyle name="Хороший 21" xfId="18917"/>
    <cellStyle name="Хороший 22" xfId="18918"/>
    <cellStyle name="Хороший 23" xfId="18919"/>
    <cellStyle name="Хороший 24" xfId="18920"/>
    <cellStyle name="Хороший 25" xfId="18921"/>
    <cellStyle name="Хороший 26" xfId="18922"/>
    <cellStyle name="Хороший 27" xfId="18923"/>
    <cellStyle name="Хороший 28" xfId="18924"/>
    <cellStyle name="Хороший 29" xfId="18925"/>
    <cellStyle name="Хороший 3" xfId="18926"/>
    <cellStyle name="Хороший 3 2" xfId="18927"/>
    <cellStyle name="Хороший 30" xfId="19717"/>
    <cellStyle name="Хороший 31" xfId="19718"/>
    <cellStyle name="Хороший 32" xfId="19719"/>
    <cellStyle name="Хороший 33" xfId="19720"/>
    <cellStyle name="Хороший 34" xfId="19721"/>
    <cellStyle name="Хороший 35" xfId="19722"/>
    <cellStyle name="Хороший 36" xfId="19723"/>
    <cellStyle name="Хороший 37" xfId="19724"/>
    <cellStyle name="Хороший 4" xfId="18928"/>
    <cellStyle name="Хороший 4 2" xfId="18929"/>
    <cellStyle name="Хороший 5" xfId="18930"/>
    <cellStyle name="Хороший 5 2" xfId="18931"/>
    <cellStyle name="Хороший 6" xfId="18932"/>
    <cellStyle name="Хороший 6 2" xfId="18933"/>
    <cellStyle name="Хороший 7" xfId="18934"/>
    <cellStyle name="Хороший 7 2" xfId="18935"/>
    <cellStyle name="Хороший 8" xfId="18936"/>
    <cellStyle name="Хороший 8 2" xfId="18937"/>
    <cellStyle name="Хороший 9" xfId="18938"/>
    <cellStyle name="Хороший 9 2" xfId="18939"/>
    <cellStyle name="Цифры по центру с десятыми" xfId="18940"/>
    <cellStyle name="Числовой" xfId="18941"/>
    <cellStyle name="Џђћ–…ќ’ќ›‰" xfId="248"/>
    <cellStyle name="Џђћ–…ќ’ќ›‰ 2" xfId="18942"/>
    <cellStyle name="Џђћ–…ќ’ќ›‰ 2 2" xfId="18943"/>
    <cellStyle name="Џђћ–…ќ’ќ›‰ 2 2 2" xfId="18944"/>
    <cellStyle name="Џђћ–…ќ’ќ›‰ 2 3" xfId="18945"/>
    <cellStyle name="Џђћ–…ќ’ќ›‰ 2 4" xfId="18946"/>
    <cellStyle name="Џђћ–…ќ’ќ›‰ 2 5" xfId="18947"/>
    <cellStyle name="Џђћ–…ќ’ќ›‰ 3" xfId="18948"/>
    <cellStyle name="Џђћ–…ќ’ќ›‰ 3 2" xfId="18949"/>
    <cellStyle name="Џђћ–…ќ’ќ›‰ 4" xfId="18950"/>
    <cellStyle name="Џђћ–…ќ’ќ›‰ 4 2" xfId="18951"/>
    <cellStyle name="Џђћ–…ќ’ќ›‰ 5" xfId="18952"/>
    <cellStyle name="Џђћ–…ќ’ќ›‰ 6" xfId="18953"/>
    <cellStyle name="Џђћ–…ќ’ќ›‰ 7" xfId="19330"/>
    <cellStyle name="Шапка таблицы" xfId="18954"/>
    <cellStyle name="ܘ_x0008_" xfId="249"/>
    <cellStyle name="ܘ_x0008_ 2" xfId="18955"/>
    <cellStyle name="ܘ_x0008_ 3" xfId="18956"/>
    <cellStyle name="ܘ_x0008_ 4" xfId="18957"/>
    <cellStyle name="ܘ_x0008_ 5" xfId="18958"/>
    <cellStyle name="ܘ_x0008_ 6" xfId="19331"/>
    <cellStyle name="ܘ?䈌Ȏ㘛䤀ጛܛ?䨐Ȏ㘛䤀ጛܛ?䉜Ȏ㘛伀ᤛ" xfId="18959"/>
    <cellStyle name="ܘ_x0008_?䈌Ȏ㘛䤀ጛܛ_x0008_?䨐Ȏ㘛䤀ጛܛ_x0008_?䉜Ȏ㘛伀ᤛ" xfId="250"/>
    <cellStyle name="ܘ?䈌Ȏ㘛䤀ጛܛ?䨐Ȏ㘛䤀ጛܛ?䉜Ȏ㘛伀ᤛ 1" xfId="18960"/>
    <cellStyle name="ܘ_x0008_?䈌Ȏ㘛䤀ጛܛ_x0008_?䨐Ȏ㘛䤀ጛܛ_x0008_?䉜Ȏ㘛伀ᤛ 1" xfId="251"/>
    <cellStyle name="ܘ_x0008_?䈌Ȏ㘛䤀ጛܛ_x0008_?䨐Ȏ㘛䤀ጛܛ_x0008_?䉜Ȏ㘛伀ᤛ 1 2" xfId="18961"/>
    <cellStyle name="ܘ_x0008_?䈌Ȏ㘛䤀ጛܛ_x0008_?䨐Ȏ㘛䤀ጛܛ_x0008_?䉜Ȏ㘛伀ᤛ 1 3" xfId="18962"/>
    <cellStyle name="ܘ_x0008_?䈌Ȏ㘛䤀ጛܛ_x0008_?䨐Ȏ㘛䤀ጛܛ_x0008_?䉜Ȏ㘛伀ᤛ 1 4" xfId="18963"/>
    <cellStyle name="ܘ_x0008_?䈌Ȏ㘛䤀ጛܛ_x0008_?䨐Ȏ㘛䤀ጛܛ_x0008_?䉜Ȏ㘛伀ᤛ 1 5" xfId="18964"/>
    <cellStyle name="ܘ_x0008_?䈌Ȏ㘛䤀ጛܛ_x0008_?䨐Ȏ㘛䤀ጛܛ_x0008_?䉜Ȏ㘛伀ᤛ 1 6" xfId="19333"/>
    <cellStyle name="ܘ?䈌Ȏ㘛䤀ጛܛ?䨐Ȏ㘛䤀ጛܛ?䉜Ȏ㘛伀ᤛ 2" xfId="18965"/>
    <cellStyle name="ܘ_x0008_?䈌Ȏ㘛䤀ጛܛ_x0008_?䨐Ȏ㘛䤀ጛܛ_x0008_?䉜Ȏ㘛伀ᤛ 2" xfId="18966"/>
    <cellStyle name="ܘ?䈌Ȏ㘛䤀ጛܛ?䨐Ȏ㘛䤀ጛܛ?䉜Ȏ㘛伀ᤛ 3" xfId="18967"/>
    <cellStyle name="ܘ_x0008_?䈌Ȏ㘛䤀ጛܛ_x0008_?䨐Ȏ㘛䤀ጛܛ_x0008_?䉜Ȏ㘛伀ᤛ 3" xfId="18968"/>
    <cellStyle name="ܘ_x0008_?䈌Ȏ㘛䤀ጛܛ_x0008_?䨐Ȏ㘛䤀ጛܛ_x0008_?䉜Ȏ㘛伀ᤛ 4" xfId="18969"/>
    <cellStyle name="ܘ_x0008_?䈌Ȏ㘛䤀ጛܛ_x0008_?䨐Ȏ㘛䤀ጛܛ_x0008_?䉜Ȏ㘛伀ᤛ 5" xfId="18970"/>
    <cellStyle name="ܘ_x0008_?䈌Ȏ㘛䤀ጛܛ_x0008_?䨐Ȏ㘛䤀ጛܛ_x0008_?䉜Ȏ㘛伀ᤛ 6" xfId="19332"/>
    <cellStyle name="ܘ_x0008__2008 Кашиной" xfId="18971"/>
    <cellStyle name="ܛ_x0008_" xfId="252"/>
    <cellStyle name="ܛ_x0008_ 10" xfId="18972"/>
    <cellStyle name="ܛ_x0008_ 10 2" xfId="18973"/>
    <cellStyle name="ܛ_x0008_ 2" xfId="18974"/>
    <cellStyle name="ܛ_x0008_ 2 2" xfId="18975"/>
    <cellStyle name="ܛ_x0008_ 2 3" xfId="18976"/>
    <cellStyle name="ܛ_x0008_ 2 4" xfId="18977"/>
    <cellStyle name="ܛ_x0008_ 2 5" xfId="18978"/>
    <cellStyle name="ܛ_x0008_ 2 6" xfId="18979"/>
    <cellStyle name="ܛ_x0008_ 3" xfId="18980"/>
    <cellStyle name="ܛ_x0008_ 3 2" xfId="18981"/>
    <cellStyle name="ܛ_x0008_ 3 3" xfId="18982"/>
    <cellStyle name="ܛ_x0008_ 4" xfId="18983"/>
    <cellStyle name="ܛ_x0008_ 4 2" xfId="18984"/>
    <cellStyle name="ܛ_x0008_ 5" xfId="18985"/>
    <cellStyle name="ܛ_x0008_ 5 2" xfId="18986"/>
    <cellStyle name="ܛ_x0008_ 6" xfId="18987"/>
    <cellStyle name="ܛ_x0008_ 6 2" xfId="18988"/>
    <cellStyle name="ܛ_x0008_ 7" xfId="18989"/>
    <cellStyle name="ܛ_x0008_ 7 2" xfId="18990"/>
    <cellStyle name="ܛ_x0008_ 8" xfId="18991"/>
    <cellStyle name="ܛ_x0008_ 8 2" xfId="18992"/>
    <cellStyle name="ܛ_x0008_ 9" xfId="18993"/>
    <cellStyle name="ܛ_x0008_ 9 2" xfId="18994"/>
    <cellStyle name="ܛ?䉜Ȏ㘛伀ᤛܛ?偬Ȏ?ഀ഍č?䊴Ȏ?ကတĐҠ" xfId="18995"/>
    <cellStyle name="ܛ_x0008_?䉜Ȏ㘛伀ᤛܛ_x0008_?偬Ȏ?ഀ഍č_x0001_?䊴Ȏ?ကတĐ_x0001_Ҡ" xfId="253"/>
    <cellStyle name="ܛ?䉜Ȏ㘛伀ᤛܛ?偬Ȏ?ഀ഍č?䊴Ȏ?ကတĐҠ 1" xfId="18996"/>
    <cellStyle name="ܛ_x0008_?䉜Ȏ㘛伀ᤛܛ_x0008_?偬Ȏ?ഀ഍č_x0001_?䊴Ȏ?ကတĐ_x0001_Ҡ 1" xfId="254"/>
    <cellStyle name="ܛ_x0008_?䉜Ȏ㘛伀ᤛܛ_x0008_?偬Ȏ?ഀ഍č_x0001_?䊴Ȏ?ကတĐ_x0001_Ҡ 1 10" xfId="18997"/>
    <cellStyle name="ܛ_x0008_?䉜Ȏ㘛伀ᤛܛ_x0008_?偬Ȏ?ഀ഍č_x0001_?䊴Ȏ?ကတĐ_x0001_Ҡ 1 10 2" xfId="18998"/>
    <cellStyle name="ܛ_x0008_?䉜Ȏ㘛伀ᤛܛ_x0008_?偬Ȏ?ഀ഍č_x0001_?䊴Ȏ?ကတĐ_x0001_Ҡ 1 11" xfId="18999"/>
    <cellStyle name="ܛ_x0008_?䉜Ȏ㘛伀ᤛܛ_x0008_?偬Ȏ?ഀ഍č_x0001_?䊴Ȏ?ကတĐ_x0001_Ҡ 1 2" xfId="19000"/>
    <cellStyle name="ܛ_x0008_?䉜Ȏ㘛伀ᤛܛ_x0008_?偬Ȏ?ഀ഍č_x0001_?䊴Ȏ?ကတĐ_x0001_Ҡ 1 2 2" xfId="19001"/>
    <cellStyle name="ܛ_x0008_?䉜Ȏ㘛伀ᤛܛ_x0008_?偬Ȏ?ഀ഍č_x0001_?䊴Ȏ?ကတĐ_x0001_Ҡ 1 2 3" xfId="19002"/>
    <cellStyle name="ܛ_x0008_?䉜Ȏ㘛伀ᤛܛ_x0008_?偬Ȏ?ഀ഍č_x0001_?䊴Ȏ?ကတĐ_x0001_Ҡ 1 2 4" xfId="19003"/>
    <cellStyle name="ܛ_x0008_?䉜Ȏ㘛伀ᤛܛ_x0008_?偬Ȏ?ഀ഍č_x0001_?䊴Ȏ?ကတĐ_x0001_Ҡ 1 2 5" xfId="19004"/>
    <cellStyle name="ܛ_x0008_?䉜Ȏ㘛伀ᤛܛ_x0008_?偬Ȏ?ഀ഍č_x0001_?䊴Ȏ?ကတĐ_x0001_Ҡ 1 2 6" xfId="19005"/>
    <cellStyle name="ܛ_x0008_?䉜Ȏ㘛伀ᤛܛ_x0008_?偬Ȏ?ഀ഍č_x0001_?䊴Ȏ?ကတĐ_x0001_Ҡ 1 3" xfId="19006"/>
    <cellStyle name="ܛ_x0008_?䉜Ȏ㘛伀ᤛܛ_x0008_?偬Ȏ?ഀ഍č_x0001_?䊴Ȏ?ကတĐ_x0001_Ҡ 1 3 2" xfId="19007"/>
    <cellStyle name="ܛ_x0008_?䉜Ȏ㘛伀ᤛܛ_x0008_?偬Ȏ?ഀ഍č_x0001_?䊴Ȏ?ကတĐ_x0001_Ҡ 1 4" xfId="19008"/>
    <cellStyle name="ܛ_x0008_?䉜Ȏ㘛伀ᤛܛ_x0008_?偬Ȏ?ഀ഍č_x0001_?䊴Ȏ?ကတĐ_x0001_Ҡ 1 4 2" xfId="19009"/>
    <cellStyle name="ܛ_x0008_?䉜Ȏ㘛伀ᤛܛ_x0008_?偬Ȏ?ഀ഍č_x0001_?䊴Ȏ?ကတĐ_x0001_Ҡ 1 5" xfId="19010"/>
    <cellStyle name="ܛ_x0008_?䉜Ȏ㘛伀ᤛܛ_x0008_?偬Ȏ?ഀ഍č_x0001_?䊴Ȏ?ကတĐ_x0001_Ҡ 1 5 2" xfId="19011"/>
    <cellStyle name="ܛ_x0008_?䉜Ȏ㘛伀ᤛܛ_x0008_?偬Ȏ?ഀ഍č_x0001_?䊴Ȏ?ကတĐ_x0001_Ҡ 1 6" xfId="19012"/>
    <cellStyle name="ܛ_x0008_?䉜Ȏ㘛伀ᤛܛ_x0008_?偬Ȏ?ഀ഍č_x0001_?䊴Ȏ?ကတĐ_x0001_Ҡ 1 6 2" xfId="19013"/>
    <cellStyle name="ܛ_x0008_?䉜Ȏ㘛伀ᤛܛ_x0008_?偬Ȏ?ഀ഍č_x0001_?䊴Ȏ?ကတĐ_x0001_Ҡ 1 7" xfId="19014"/>
    <cellStyle name="ܛ_x0008_?䉜Ȏ㘛伀ᤛܛ_x0008_?偬Ȏ?ഀ഍č_x0001_?䊴Ȏ?ကတĐ_x0001_Ҡ 1 7 2" xfId="19015"/>
    <cellStyle name="ܛ_x0008_?䉜Ȏ㘛伀ᤛܛ_x0008_?偬Ȏ?ഀ഍č_x0001_?䊴Ȏ?ကတĐ_x0001_Ҡ 1 8" xfId="19016"/>
    <cellStyle name="ܛ_x0008_?䉜Ȏ㘛伀ᤛܛ_x0008_?偬Ȏ?ഀ഍č_x0001_?䊴Ȏ?ကတĐ_x0001_Ҡ 1 8 2" xfId="19017"/>
    <cellStyle name="ܛ_x0008_?䉜Ȏ㘛伀ᤛܛ_x0008_?偬Ȏ?ഀ഍č_x0001_?䊴Ȏ?ကတĐ_x0001_Ҡ 1 9" xfId="19018"/>
    <cellStyle name="ܛ_x0008_?䉜Ȏ㘛伀ᤛܛ_x0008_?偬Ȏ?ഀ഍č_x0001_?䊴Ȏ?ကတĐ_x0001_Ҡ 1 9 2" xfId="19019"/>
    <cellStyle name="ܛ_x0008_?䉜Ȏ㘛伀ᤛܛ_x0008_?偬Ȏ?ഀ഍č_x0001_?䊴Ȏ?ကတĐ_x0001_Ҡ 1_Квант_2011" xfId="19020"/>
    <cellStyle name="ܛ_x0008_?䉜Ȏ㘛伀ᤛܛ_x0008_?偬Ȏ?ഀ഍č_x0001_?䊴Ȏ?ကတĐ_x0001_Ҡ 10" xfId="19021"/>
    <cellStyle name="ܛ_x0008_?䉜Ȏ㘛伀ᤛܛ_x0008_?偬Ȏ?ഀ഍č_x0001_?䊴Ȏ?ကတĐ_x0001_Ҡ 10 2" xfId="19022"/>
    <cellStyle name="ܛ_x0008_?䉜Ȏ㘛伀ᤛܛ_x0008_?偬Ȏ?ഀ഍č_x0001_?䊴Ȏ?ကတĐ_x0001_Ҡ 11" xfId="19023"/>
    <cellStyle name="ܛ_x0008_?䉜Ȏ㘛伀ᤛܛ_x0008_?偬Ȏ?ഀ഍č_x0001_?䊴Ȏ?ကတĐ_x0001_Ҡ 12" xfId="19024"/>
    <cellStyle name="ܛ_x0008_?䉜Ȏ㘛伀ᤛܛ_x0008_?偬Ȏ?ഀ഍č_x0001_?䊴Ȏ?ကတĐ_x0001_Ҡ 13" xfId="19025"/>
    <cellStyle name="ܛ_x0008_?䉜Ȏ㘛伀ᤛܛ_x0008_?偬Ȏ?ഀ഍č_x0001_?䊴Ȏ?ကတĐ_x0001_Ҡ 14" xfId="19026"/>
    <cellStyle name="ܛ_x0008_?䉜Ȏ㘛伀ᤛܛ_x0008_?偬Ȏ?ഀ഍č_x0001_?䊴Ȏ?ကတĐ_x0001_Ҡ 15" xfId="19027"/>
    <cellStyle name="ܛ_x0008_?䉜Ȏ㘛伀ᤛܛ_x0008_?偬Ȏ?ഀ഍č_x0001_?䊴Ȏ?ကတĐ_x0001_Ҡ 16" xfId="19028"/>
    <cellStyle name="ܛ_x0008_?䉜Ȏ㘛伀ᤛܛ_x0008_?偬Ȏ?ഀ഍č_x0001_?䊴Ȏ?ကတĐ_x0001_Ҡ 17" xfId="19029"/>
    <cellStyle name="ܛ_x0008_?䉜Ȏ㘛伀ᤛܛ_x0008_?偬Ȏ?ഀ഍č_x0001_?䊴Ȏ?ကတĐ_x0001_Ҡ 18" xfId="19030"/>
    <cellStyle name="ܛ_x0008_?䉜Ȏ㘛伀ᤛܛ_x0008_?偬Ȏ?ഀ഍č_x0001_?䊴Ȏ?ကတĐ_x0001_Ҡ 19" xfId="19031"/>
    <cellStyle name="ܛ?䉜Ȏ㘛伀ᤛܛ?偬Ȏ?ഀ഍č?䊴Ȏ?ကတĐҠ 2" xfId="19032"/>
    <cellStyle name="ܛ_x0008_?䉜Ȏ㘛伀ᤛܛ_x0008_?偬Ȏ?ഀ഍č_x0001_?䊴Ȏ?ကတĐ_x0001_Ҡ 2" xfId="19033"/>
    <cellStyle name="ܛ_x0008_?䉜Ȏ㘛伀ᤛܛ_x0008_?偬Ȏ?ഀ഍č_x0001_?䊴Ȏ?ကတĐ_x0001_Ҡ 2 2" xfId="19034"/>
    <cellStyle name="ܛ_x0008_?䉜Ȏ㘛伀ᤛܛ_x0008_?偬Ȏ?ഀ഍č_x0001_?䊴Ȏ?ကတĐ_x0001_Ҡ 2 3" xfId="19035"/>
    <cellStyle name="ܛ_x0008_?䉜Ȏ㘛伀ᤛܛ_x0008_?偬Ȏ?ഀ഍č_x0001_?䊴Ȏ?ကတĐ_x0001_Ҡ 2 4" xfId="19036"/>
    <cellStyle name="ܛ_x0008_?䉜Ȏ㘛伀ᤛܛ_x0008_?偬Ȏ?ഀ഍č_x0001_?䊴Ȏ?ကတĐ_x0001_Ҡ 2 5" xfId="19037"/>
    <cellStyle name="ܛ_x0008_?䉜Ȏ㘛伀ᤛܛ_x0008_?偬Ȏ?ഀ഍č_x0001_?䊴Ȏ?ကတĐ_x0001_Ҡ 2 6" xfId="19038"/>
    <cellStyle name="ܛ?䉜Ȏ㘛伀ᤛܛ?偬Ȏ?ഀ഍č?䊴Ȏ?ကတĐҠ 3" xfId="19039"/>
    <cellStyle name="ܛ_x0008_?䉜Ȏ㘛伀ᤛܛ_x0008_?偬Ȏ?ഀ഍č_x0001_?䊴Ȏ?ကတĐ_x0001_Ҡ 3" xfId="19040"/>
    <cellStyle name="ܛ_x0008_?䉜Ȏ㘛伀ᤛܛ_x0008_?偬Ȏ?ഀ഍č_x0001_?䊴Ȏ?ကတĐ_x0001_Ҡ 3 2" xfId="19041"/>
    <cellStyle name="ܛ_x0008_?䉜Ȏ㘛伀ᤛܛ_x0008_?偬Ȏ?ഀ഍č_x0001_?䊴Ȏ?ကတĐ_x0001_Ҡ 4" xfId="19042"/>
    <cellStyle name="ܛ_x0008_?䉜Ȏ㘛伀ᤛܛ_x0008_?偬Ȏ?ഀ഍č_x0001_?䊴Ȏ?ကတĐ_x0001_Ҡ 4 2" xfId="19043"/>
    <cellStyle name="ܛ_x0008_?䉜Ȏ㘛伀ᤛܛ_x0008_?偬Ȏ?ഀ഍č_x0001_?䊴Ȏ?ကတĐ_x0001_Ҡ 5" xfId="19044"/>
    <cellStyle name="ܛ_x0008_?䉜Ȏ㘛伀ᤛܛ_x0008_?偬Ȏ?ഀ഍č_x0001_?䊴Ȏ?ကတĐ_x0001_Ҡ 5 2" xfId="19045"/>
    <cellStyle name="ܛ_x0008_?䉜Ȏ㘛伀ᤛܛ_x0008_?偬Ȏ?ഀ഍č_x0001_?䊴Ȏ?ကတĐ_x0001_Ҡ 6" xfId="19046"/>
    <cellStyle name="ܛ_x0008_?䉜Ȏ㘛伀ᤛܛ_x0008_?偬Ȏ?ഀ഍č_x0001_?䊴Ȏ?ကတĐ_x0001_Ҡ 6 2" xfId="19047"/>
    <cellStyle name="ܛ_x0008_?䉜Ȏ㘛伀ᤛܛ_x0008_?偬Ȏ?ഀ഍č_x0001_?䊴Ȏ?ကတĐ_x0001_Ҡ 7" xfId="19048"/>
    <cellStyle name="ܛ_x0008_?䉜Ȏ㘛伀ᤛܛ_x0008_?偬Ȏ?ഀ഍č_x0001_?䊴Ȏ?ကတĐ_x0001_Ҡ 7 2" xfId="19049"/>
    <cellStyle name="ܛ_x0008_?䉜Ȏ㘛伀ᤛܛ_x0008_?偬Ȏ?ഀ഍č_x0001_?䊴Ȏ?ကတĐ_x0001_Ҡ 8" xfId="19050"/>
    <cellStyle name="ܛ_x0008_?䉜Ȏ㘛伀ᤛܛ_x0008_?偬Ȏ?ഀ഍č_x0001_?䊴Ȏ?ကတĐ_x0001_Ҡ 8 2" xfId="19051"/>
    <cellStyle name="ܛ_x0008_?䉜Ȏ㘛伀ᤛܛ_x0008_?偬Ȏ?ഀ഍č_x0001_?䊴Ȏ?ကတĐ_x0001_Ҡ 9" xfId="19052"/>
    <cellStyle name="ܛ_x0008_?䉜Ȏ㘛伀ᤛܛ_x0008_?偬Ȏ?ഀ഍č_x0001_?䊴Ȏ?ကတĐ_x0001_Ҡ 9 2" xfId="19053"/>
    <cellStyle name="ܛ?䉜Ȏ㘛伀ᤛܛ?偬Ȏ?ഀ഍č?䊴Ȏ?ကတĐҠ_Альбом форм ЕБП11 (ДЗО)" xfId="19054"/>
    <cellStyle name="ܛ_x0008_?䉜Ȏ㘛伀ᤛܛ_x0008_?偬Ȏ?ഀ഍č_x0001_?䊴Ȏ?ကတĐ_x0001_Ҡ_Альбом форм ЕБП11 (ДЗО)" xfId="19055"/>
    <cellStyle name="ܛ_x0008__2007_ИФ-actual" xfId="19056"/>
    <cellStyle name="㐀കܒ_x0008_" xfId="255"/>
    <cellStyle name="㐀കܒ_x0008_ 10" xfId="19057"/>
    <cellStyle name="㐀കܒ_x0008_ 10 2" xfId="19058"/>
    <cellStyle name="㐀കܒ_x0008_ 2" xfId="19059"/>
    <cellStyle name="㐀കܒ_x0008_ 2 2" xfId="19060"/>
    <cellStyle name="㐀കܒ_x0008_ 2 3" xfId="19061"/>
    <cellStyle name="㐀കܒ_x0008_ 2 4" xfId="19062"/>
    <cellStyle name="㐀കܒ_x0008_ 2 5" xfId="19063"/>
    <cellStyle name="㐀കܒ_x0008_ 2 6" xfId="19064"/>
    <cellStyle name="㐀കܒ_x0008_ 3" xfId="19065"/>
    <cellStyle name="㐀കܒ_x0008_ 3 2" xfId="19066"/>
    <cellStyle name="㐀കܒ_x0008_ 3 3" xfId="19067"/>
    <cellStyle name="㐀കܒ_x0008_ 4" xfId="19068"/>
    <cellStyle name="㐀കܒ_x0008_ 4 2" xfId="19069"/>
    <cellStyle name="㐀കܒ_x0008_ 5" xfId="19070"/>
    <cellStyle name="㐀കܒ_x0008_ 5 2" xfId="19071"/>
    <cellStyle name="㐀കܒ_x0008_ 6" xfId="19072"/>
    <cellStyle name="㐀കܒ_x0008_ 6 2" xfId="19073"/>
    <cellStyle name="㐀കܒ_x0008_ 7" xfId="19074"/>
    <cellStyle name="㐀കܒ_x0008_ 7 2" xfId="19075"/>
    <cellStyle name="㐀കܒ_x0008_ 8" xfId="19076"/>
    <cellStyle name="㐀കܒ_x0008_ 8 2" xfId="19077"/>
    <cellStyle name="㐀കܒ_x0008_ 9" xfId="19078"/>
    <cellStyle name="㐀കܒ_x0008_ 9 2" xfId="19079"/>
    <cellStyle name="㐀കܒ?䆴Ȏ㘛伀ᤛܛ?䧀Ȏ〘䤀ᤘ" xfId="19080"/>
    <cellStyle name="㐀കܒ_x0008_?䆴Ȏ㘛伀ᤛܛ_x0008_?䧀Ȏ〘䤀ᤘ" xfId="256"/>
    <cellStyle name="㐀കܒ?䆴Ȏ㘛伀ᤛܛ?䧀Ȏ〘䤀ᤘ 1" xfId="19081"/>
    <cellStyle name="㐀കܒ_x0008_?䆴Ȏ㘛伀ᤛܛ_x0008_?䧀Ȏ〘䤀ᤘ 1" xfId="257"/>
    <cellStyle name="㐀കܒ_x0008_?䆴Ȏ㘛伀ᤛܛ_x0008_?䧀Ȏ〘䤀ᤘ 1 10" xfId="19082"/>
    <cellStyle name="㐀കܒ_x0008_?䆴Ȏ㘛伀ᤛܛ_x0008_?䧀Ȏ〘䤀ᤘ 1 10 2" xfId="19083"/>
    <cellStyle name="㐀കܒ_x0008_?䆴Ȏ㘛伀ᤛܛ_x0008_?䧀Ȏ〘䤀ᤘ 1 11" xfId="19084"/>
    <cellStyle name="㐀കܒ_x0008_?䆴Ȏ㘛伀ᤛܛ_x0008_?䧀Ȏ〘䤀ᤘ 1 2" xfId="19085"/>
    <cellStyle name="㐀കܒ_x0008_?䆴Ȏ㘛伀ᤛܛ_x0008_?䧀Ȏ〘䤀ᤘ 1 2 2" xfId="19086"/>
    <cellStyle name="㐀കܒ_x0008_?䆴Ȏ㘛伀ᤛܛ_x0008_?䧀Ȏ〘䤀ᤘ 1 2 3" xfId="19087"/>
    <cellStyle name="㐀കܒ_x0008_?䆴Ȏ㘛伀ᤛܛ_x0008_?䧀Ȏ〘䤀ᤘ 1 2 4" xfId="19088"/>
    <cellStyle name="㐀കܒ_x0008_?䆴Ȏ㘛伀ᤛܛ_x0008_?䧀Ȏ〘䤀ᤘ 1 2 5" xfId="19089"/>
    <cellStyle name="㐀കܒ_x0008_?䆴Ȏ㘛伀ᤛܛ_x0008_?䧀Ȏ〘䤀ᤘ 1 2 6" xfId="19090"/>
    <cellStyle name="㐀കܒ_x0008_?䆴Ȏ㘛伀ᤛܛ_x0008_?䧀Ȏ〘䤀ᤘ 1 3" xfId="19091"/>
    <cellStyle name="㐀കܒ_x0008_?䆴Ȏ㘛伀ᤛܛ_x0008_?䧀Ȏ〘䤀ᤘ 1 3 2" xfId="19092"/>
    <cellStyle name="㐀കܒ_x0008_?䆴Ȏ㘛伀ᤛܛ_x0008_?䧀Ȏ〘䤀ᤘ 1 4" xfId="19093"/>
    <cellStyle name="㐀കܒ_x0008_?䆴Ȏ㘛伀ᤛܛ_x0008_?䧀Ȏ〘䤀ᤘ 1 4 2" xfId="19094"/>
    <cellStyle name="㐀കܒ_x0008_?䆴Ȏ㘛伀ᤛܛ_x0008_?䧀Ȏ〘䤀ᤘ 1 5" xfId="19095"/>
    <cellStyle name="㐀കܒ_x0008_?䆴Ȏ㘛伀ᤛܛ_x0008_?䧀Ȏ〘䤀ᤘ 1 5 2" xfId="19096"/>
    <cellStyle name="㐀കܒ_x0008_?䆴Ȏ㘛伀ᤛܛ_x0008_?䧀Ȏ〘䤀ᤘ 1 6" xfId="19097"/>
    <cellStyle name="㐀കܒ_x0008_?䆴Ȏ㘛伀ᤛܛ_x0008_?䧀Ȏ〘䤀ᤘ 1 6 2" xfId="19098"/>
    <cellStyle name="㐀കܒ_x0008_?䆴Ȏ㘛伀ᤛܛ_x0008_?䧀Ȏ〘䤀ᤘ 1 7" xfId="19099"/>
    <cellStyle name="㐀കܒ_x0008_?䆴Ȏ㘛伀ᤛܛ_x0008_?䧀Ȏ〘䤀ᤘ 1 7 2" xfId="19100"/>
    <cellStyle name="㐀കܒ_x0008_?䆴Ȏ㘛伀ᤛܛ_x0008_?䧀Ȏ〘䤀ᤘ 1 8" xfId="19101"/>
    <cellStyle name="㐀കܒ_x0008_?䆴Ȏ㘛伀ᤛܛ_x0008_?䧀Ȏ〘䤀ᤘ 1 8 2" xfId="19102"/>
    <cellStyle name="㐀കܒ_x0008_?䆴Ȏ㘛伀ᤛܛ_x0008_?䧀Ȏ〘䤀ᤘ 1 9" xfId="19103"/>
    <cellStyle name="㐀കܒ_x0008_?䆴Ȏ㘛伀ᤛܛ_x0008_?䧀Ȏ〘䤀ᤘ 1 9 2" xfId="19104"/>
    <cellStyle name="㐀കܒ_x0008_?䆴Ȏ㘛伀ᤛܛ_x0008_?䧀Ȏ〘䤀ᤘ 1_Квант_2011" xfId="19105"/>
    <cellStyle name="㐀കܒ_x0008_?䆴Ȏ㘛伀ᤛܛ_x0008_?䧀Ȏ〘䤀ᤘ 10" xfId="19106"/>
    <cellStyle name="㐀കܒ_x0008_?䆴Ȏ㘛伀ᤛܛ_x0008_?䧀Ȏ〘䤀ᤘ 10 2" xfId="19107"/>
    <cellStyle name="㐀കܒ_x0008_?䆴Ȏ㘛伀ᤛܛ_x0008_?䧀Ȏ〘䤀ᤘ 11" xfId="19108"/>
    <cellStyle name="㐀കܒ_x0008_?䆴Ȏ㘛伀ᤛܛ_x0008_?䧀Ȏ〘䤀ᤘ 12" xfId="19109"/>
    <cellStyle name="㐀കܒ_x0008_?䆴Ȏ㘛伀ᤛܛ_x0008_?䧀Ȏ〘䤀ᤘ 13" xfId="19110"/>
    <cellStyle name="㐀കܒ_x0008_?䆴Ȏ㘛伀ᤛܛ_x0008_?䧀Ȏ〘䤀ᤘ 14" xfId="19111"/>
    <cellStyle name="㐀കܒ_x0008_?䆴Ȏ㘛伀ᤛܛ_x0008_?䧀Ȏ〘䤀ᤘ 15" xfId="19112"/>
    <cellStyle name="㐀കܒ_x0008_?䆴Ȏ㘛伀ᤛܛ_x0008_?䧀Ȏ〘䤀ᤘ 16" xfId="19113"/>
    <cellStyle name="㐀കܒ_x0008_?䆴Ȏ㘛伀ᤛܛ_x0008_?䧀Ȏ〘䤀ᤘ 17" xfId="19114"/>
    <cellStyle name="㐀കܒ_x0008_?䆴Ȏ㘛伀ᤛܛ_x0008_?䧀Ȏ〘䤀ᤘ 18" xfId="19115"/>
    <cellStyle name="㐀കܒ_x0008_?䆴Ȏ㘛伀ᤛܛ_x0008_?䧀Ȏ〘䤀ᤘ 19" xfId="19116"/>
    <cellStyle name="㐀കܒ?䆴Ȏ㘛伀ᤛܛ?䧀Ȏ〘䤀ᤘ 2" xfId="19117"/>
    <cellStyle name="㐀കܒ_x0008_?䆴Ȏ㘛伀ᤛܛ_x0008_?䧀Ȏ〘䤀ᤘ 2" xfId="19118"/>
    <cellStyle name="㐀കܒ_x0008_?䆴Ȏ㘛伀ᤛܛ_x0008_?䧀Ȏ〘䤀ᤘ 2 2" xfId="19119"/>
    <cellStyle name="㐀കܒ_x0008_?䆴Ȏ㘛伀ᤛܛ_x0008_?䧀Ȏ〘䤀ᤘ 2 3" xfId="19120"/>
    <cellStyle name="㐀കܒ_x0008_?䆴Ȏ㘛伀ᤛܛ_x0008_?䧀Ȏ〘䤀ᤘ 2 4" xfId="19121"/>
    <cellStyle name="㐀കܒ_x0008_?䆴Ȏ㘛伀ᤛܛ_x0008_?䧀Ȏ〘䤀ᤘ 2 5" xfId="19122"/>
    <cellStyle name="㐀കܒ_x0008_?䆴Ȏ㘛伀ᤛܛ_x0008_?䧀Ȏ〘䤀ᤘ 2 6" xfId="19123"/>
    <cellStyle name="㐀കܒ?䆴Ȏ㘛伀ᤛܛ?䧀Ȏ〘䤀ᤘ 3" xfId="19124"/>
    <cellStyle name="㐀കܒ_x0008_?䆴Ȏ㘛伀ᤛܛ_x0008_?䧀Ȏ〘䤀ᤘ 3" xfId="19125"/>
    <cellStyle name="㐀കܒ_x0008_?䆴Ȏ㘛伀ᤛܛ_x0008_?䧀Ȏ〘䤀ᤘ 3 2" xfId="19126"/>
    <cellStyle name="㐀കܒ_x0008_?䆴Ȏ㘛伀ᤛܛ_x0008_?䧀Ȏ〘䤀ᤘ 4" xfId="19127"/>
    <cellStyle name="㐀കܒ_x0008_?䆴Ȏ㘛伀ᤛܛ_x0008_?䧀Ȏ〘䤀ᤘ 4 2" xfId="19128"/>
    <cellStyle name="㐀കܒ_x0008_?䆴Ȏ㘛伀ᤛܛ_x0008_?䧀Ȏ〘䤀ᤘ 5" xfId="19129"/>
    <cellStyle name="㐀കܒ_x0008_?䆴Ȏ㘛伀ᤛܛ_x0008_?䧀Ȏ〘䤀ᤘ 5 2" xfId="19130"/>
    <cellStyle name="㐀കܒ_x0008_?䆴Ȏ㘛伀ᤛܛ_x0008_?䧀Ȏ〘䤀ᤘ 6" xfId="19131"/>
    <cellStyle name="㐀കܒ_x0008_?䆴Ȏ㘛伀ᤛܛ_x0008_?䧀Ȏ〘䤀ᤘ 6 2" xfId="19132"/>
    <cellStyle name="㐀കܒ_x0008_?䆴Ȏ㘛伀ᤛܛ_x0008_?䧀Ȏ〘䤀ᤘ 7" xfId="19133"/>
    <cellStyle name="㐀കܒ_x0008_?䆴Ȏ㘛伀ᤛܛ_x0008_?䧀Ȏ〘䤀ᤘ 7 2" xfId="19134"/>
    <cellStyle name="㐀കܒ_x0008_?䆴Ȏ㘛伀ᤛܛ_x0008_?䧀Ȏ〘䤀ᤘ 8" xfId="19135"/>
    <cellStyle name="㐀കܒ_x0008_?䆴Ȏ㘛伀ᤛܛ_x0008_?䧀Ȏ〘䤀ᤘ 8 2" xfId="19136"/>
    <cellStyle name="㐀കܒ_x0008_?䆴Ȏ㘛伀ᤛܛ_x0008_?䧀Ȏ〘䤀ᤘ 9" xfId="19137"/>
    <cellStyle name="㐀കܒ_x0008_?䆴Ȏ㘛伀ᤛܛ_x0008_?䧀Ȏ〘䤀ᤘ 9 2" xfId="19138"/>
    <cellStyle name="㐀കܒ?䆴Ȏ㘛伀ᤛܛ?䧀Ȏ〘䤀ᤘ_Альбом форм ЕБП11 (ДЗО)" xfId="19139"/>
    <cellStyle name="㐀കܒ_x0008_?䆴Ȏ㘛伀ᤛܛ_x0008_?䧀Ȏ〘䤀ᤘ_Альбом форм ЕБП11 (ДЗО)" xfId="19140"/>
    <cellStyle name="㐀കܒ_x0008__Альбом 2008_Москва_утвержденный" xfId="19141"/>
    <cellStyle name="㼿㼿㼿㼿㼿" xfId="19142"/>
    <cellStyle name="㼿㼿㼿㼿㼿 2" xfId="19143"/>
    <cellStyle name="㼿㼿㼿㼿㼿㼿㼿㼿㼿?" xfId="19144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41;&#1091;&#1093;&#1075;&#1072;&#1083;&#1090;&#1077;&#1088;&#1089;&#1082;&#1080;&#1081;%20&#1073;&#1072;&#1083;&#1072;&#1085;&#1089;\FORMA1.BUHG.2.6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93;20/&#1044;&#1080;&#1088;&#1069;&#1080;&#1060;/&#1059;&#1069;&#1062;/!&#1054;&#1073;&#1097;&#1072;&#1103;/&#1058;&#1072;&#1088;&#1080;&#1092;&#1099;/&#1041;&#1077;&#1088;&#1077;&#1079;&#1085;&#1080;&#1082;&#1080;/2017/&#1069;&#1082;&#1089;&#1087;&#1077;&#1088;&#1090;&#1085;&#1099;&#1077;%20&#1079;&#1072;&#1082;&#1083;&#1102;&#1095;&#1077;&#1085;&#1080;&#1103;/&#1069;&#1047;%20&#1053;&#1054;&#1042;&#1054;&#1043;&#1054;&#1056;%20&#1041;&#1060;%202017&#1075;_&#1056;&#1057;&#1058;%202017-2021_&#1042;&#1057;15,9%25_&#1042;&#1054;16%25%20&#1076;&#1086;%202021_22.12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~1\VINOKU~1\LOCALS~1\Temp\Rar$DI00.126\JKH.OPEN.INFO.WARM2(v2.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Users\&#1040;&#1083;&#1077;&#1082;&#1089;&#1072;&#1085;&#1076;&#1088;%20&#1052;&#1086;&#1075;&#1083;&#1103;&#1095;&#1077;&#1074;\Desktop\&#1050;&#1086;&#1087;&#1080;&#1103;_JKH.OPEN.INFO.QUARTER.H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Rar$DI00.140/&#1046;&#1050;&#1059;_&#1087;&#1088;&#1086;&#1077;&#1082;&#1090;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BOLO~1.G/AppData/Local/Temp/notes36A07B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205/AppData/Local/Temp/notes639008/&#1048;&#1085;&#1092;&#1086;&#1088;&#1084;&#1072;&#1094;&#1080;&#1103;%20&#1048;&#1085;&#1074;&#1077;&#1089;&#1090;&#1087;&#1088;&#1086;&#1075;&#1088;&#1072;&#1084;&#1084;&#1072;/20161020_&#1042;&#1072;&#1088;&#1080;&#1072;&#1085;&#1090;%20&#1076;&#1086;&#1083;&#1075;&#1086;&#1089;&#1088;&#1086;&#1095;&#1085;&#1099;&#1093;_&#1079;&#1072;&#1084;&#1086;&#1088;&#1086;&#1078;&#1077;&#1085;_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le\Documents\&#1052;&#1086;&#1082;&#1096;&#1080;&#1085;\&#1053;&#1086;&#1088;&#1084;&#1072;&#1090;&#1080;&#1074;&#1099;%20&#1087;&#1086;&#1090;&#1077;&#1088;&#1100;%20&#1074;&#1086;&#1076;&#1099;\&#1064;&#1072;&#1073;&#1083;&#1086;&#1085;&#1099;%20&#1060;&#1057;&#1058;\BALANCE.CALC.TARIFF.VSNA.2013YEA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77;&#1093;20/&#1044;&#1080;&#1088;&#1069;&#1080;&#1060;/&#1059;&#1069;&#1062;/!&#1054;&#1073;&#1097;&#1072;&#1103;/&#1058;&#1072;&#1088;&#1080;&#1092;&#1099;/&#1041;&#1077;&#1088;&#1077;&#1079;&#1085;&#1080;&#1082;&#1080;/2018/05.12.2016%20&#8470;%203595%20&#1055;&#1088;&#1080;&#1083;&#1086;&#1078;&#1077;&#1085;&#1080;&#1077;%2010%20&#1061;_&#1080;&#1089;&#1087;&#1088;&#1072;&#1074;&#1083;&#1077;&#1085;&#1086;%20&#1087;&#1086;&#1076;%20&#1056;&#1057;&#1058;%20&#1055;&#1050;%20&#1082;&#1086;&#1088;&#108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Инструкция"/>
      <sheetName val="Справочники"/>
      <sheetName val="Актив"/>
      <sheetName val="Пассив"/>
      <sheetName val="23"/>
      <sheetName val="Заголовок2"/>
      <sheetName val="Заголовок"/>
      <sheetName val="Комментарии"/>
      <sheetName val="Проверка"/>
      <sheetName val="REESTR_ORG"/>
      <sheetName val="REESTR"/>
      <sheetName val="TEHSHEET"/>
      <sheetName val="индексы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  <cell r="BF2" t="str">
            <v>Готов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  <cell r="BF3" t="str">
            <v>В разработке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 xml:space="preserve"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B15">
            <v>2006</v>
          </cell>
        </row>
      </sheetData>
      <sheetData sheetId="7"/>
      <sheetData sheetId="8"/>
      <sheetData sheetId="9"/>
      <sheetData sheetId="10"/>
      <sheetData sheetId="11"/>
      <sheetData sheetId="12">
        <row r="1">
          <cell r="G1" t="str">
            <v>январь</v>
          </cell>
          <cell r="H1" t="str">
            <v>01</v>
          </cell>
          <cell r="I1">
            <v>2006</v>
          </cell>
          <cell r="J1" t="str">
            <v>да</v>
          </cell>
          <cell r="K1" t="str">
            <v>тыс.руб.</v>
          </cell>
          <cell r="L1" t="str">
            <v>01</v>
          </cell>
        </row>
        <row r="2">
          <cell r="A2" t="str">
            <v>Самарская область</v>
          </cell>
          <cell r="G2" t="str">
            <v>февраль</v>
          </cell>
          <cell r="H2" t="str">
            <v>02</v>
          </cell>
          <cell r="I2">
            <v>2007</v>
          </cell>
          <cell r="J2" t="str">
            <v>нет</v>
          </cell>
          <cell r="K2" t="str">
            <v>млн.руб.</v>
          </cell>
          <cell r="L2" t="str">
            <v>02</v>
          </cell>
          <cell r="O2" t="str">
            <v>I квартал</v>
          </cell>
        </row>
        <row r="3">
          <cell r="A3" t="str">
            <v>Алексеевский муниципальный район</v>
          </cell>
          <cell r="G3" t="str">
            <v>март</v>
          </cell>
          <cell r="H3" t="str">
            <v>03</v>
          </cell>
          <cell r="I3">
            <v>2008</v>
          </cell>
          <cell r="L3" t="str">
            <v>03</v>
          </cell>
          <cell r="O3" t="str">
            <v>I полугодие</v>
          </cell>
        </row>
        <row r="4">
          <cell r="A4" t="str">
            <v>Безенчукский муниципальный район</v>
          </cell>
          <cell r="G4" t="str">
            <v>апрель</v>
          </cell>
          <cell r="H4" t="str">
            <v>04</v>
          </cell>
          <cell r="I4">
            <v>2009</v>
          </cell>
          <cell r="L4" t="str">
            <v>04</v>
          </cell>
          <cell r="O4" t="str">
            <v>9 месяцев</v>
          </cell>
        </row>
        <row r="5">
          <cell r="A5" t="str">
            <v>Богатовский муниципальный район</v>
          </cell>
          <cell r="G5" t="str">
            <v>май</v>
          </cell>
          <cell r="H5" t="str">
            <v>05</v>
          </cell>
          <cell r="I5">
            <v>2010</v>
          </cell>
          <cell r="L5" t="str">
            <v>05</v>
          </cell>
          <cell r="O5" t="str">
            <v>год</v>
          </cell>
        </row>
        <row r="6">
          <cell r="A6" t="str">
            <v>Большеглушицкий муниципальный район</v>
          </cell>
          <cell r="G6" t="str">
            <v>июнь</v>
          </cell>
          <cell r="H6" t="str">
            <v>06</v>
          </cell>
          <cell r="I6">
            <v>2011</v>
          </cell>
          <cell r="L6" t="str">
            <v>06</v>
          </cell>
        </row>
        <row r="7">
          <cell r="A7" t="str">
            <v>Большечерниговский муниципальный район</v>
          </cell>
          <cell r="G7" t="str">
            <v>июль</v>
          </cell>
          <cell r="H7" t="str">
            <v>07</v>
          </cell>
          <cell r="I7">
            <v>2012</v>
          </cell>
          <cell r="L7" t="str">
            <v>07</v>
          </cell>
        </row>
        <row r="8">
          <cell r="A8" t="str">
            <v>Борский муниципальный район</v>
          </cell>
          <cell r="G8" t="str">
            <v>август</v>
          </cell>
          <cell r="H8" t="str">
            <v>08</v>
          </cell>
          <cell r="I8">
            <v>2013</v>
          </cell>
          <cell r="L8" t="str">
            <v>08</v>
          </cell>
        </row>
        <row r="9">
          <cell r="A9" t="str">
            <v>Волжский муниципальный район</v>
          </cell>
          <cell r="G9" t="str">
            <v>сентябрь</v>
          </cell>
          <cell r="H9" t="str">
            <v>09</v>
          </cell>
          <cell r="I9">
            <v>2014</v>
          </cell>
          <cell r="L9" t="str">
            <v>09</v>
          </cell>
        </row>
        <row r="10">
          <cell r="A10" t="str">
            <v>Елховский муниципальный район</v>
          </cell>
          <cell r="G10" t="str">
            <v>октябрь</v>
          </cell>
          <cell r="H10">
            <v>10</v>
          </cell>
          <cell r="I10">
            <v>2015</v>
          </cell>
          <cell r="L10">
            <v>10</v>
          </cell>
        </row>
        <row r="11">
          <cell r="A11" t="str">
            <v>Жигулевск</v>
          </cell>
          <cell r="G11" t="str">
            <v>ноябрь</v>
          </cell>
          <cell r="H11">
            <v>11</v>
          </cell>
          <cell r="I11">
            <v>2016</v>
          </cell>
          <cell r="L11">
            <v>11</v>
          </cell>
        </row>
        <row r="12">
          <cell r="A12" t="str">
            <v>Исаклинский муниципальный район</v>
          </cell>
          <cell r="G12" t="str">
            <v>декабрь</v>
          </cell>
          <cell r="H12">
            <v>12</v>
          </cell>
          <cell r="I12">
            <v>2017</v>
          </cell>
          <cell r="L12">
            <v>12</v>
          </cell>
        </row>
        <row r="13">
          <cell r="A13" t="str">
            <v>Камышлинский муниципальный район</v>
          </cell>
          <cell r="H13">
            <v>13</v>
          </cell>
          <cell r="I13">
            <v>2018</v>
          </cell>
        </row>
        <row r="14">
          <cell r="A14" t="str">
            <v>Кинель</v>
          </cell>
          <cell r="H14">
            <v>14</v>
          </cell>
          <cell r="I14">
            <v>2019</v>
          </cell>
        </row>
        <row r="15">
          <cell r="A15" t="str">
            <v>Кинельский муниципальный район</v>
          </cell>
          <cell r="H15">
            <v>15</v>
          </cell>
          <cell r="I15">
            <v>2020</v>
          </cell>
        </row>
        <row r="16">
          <cell r="A16" t="str">
            <v>Кинель-Черкасский муниципальный район</v>
          </cell>
          <cell r="H16">
            <v>16</v>
          </cell>
          <cell r="I16">
            <v>2021</v>
          </cell>
        </row>
        <row r="17">
          <cell r="A17" t="str">
            <v>Клявлинский муниципальный район</v>
          </cell>
          <cell r="H17">
            <v>17</v>
          </cell>
          <cell r="I17">
            <v>2022</v>
          </cell>
        </row>
        <row r="18">
          <cell r="A18" t="str">
            <v>Кошкинский муниципальный район</v>
          </cell>
          <cell r="H18">
            <v>18</v>
          </cell>
          <cell r="I18">
            <v>2023</v>
          </cell>
        </row>
        <row r="19">
          <cell r="A19" t="str">
            <v>Красноармейский муниципальный район</v>
          </cell>
          <cell r="H19">
            <v>19</v>
          </cell>
          <cell r="I19">
            <v>2024</v>
          </cell>
        </row>
        <row r="20">
          <cell r="A20" t="str">
            <v>Красноярский муниципальный район</v>
          </cell>
          <cell r="H20">
            <v>20</v>
          </cell>
          <cell r="I20">
            <v>2025</v>
          </cell>
        </row>
        <row r="21">
          <cell r="A21" t="str">
            <v>Нефтегорский муниципальный район</v>
          </cell>
          <cell r="H21">
            <v>21</v>
          </cell>
        </row>
        <row r="22">
          <cell r="A22" t="str">
            <v>Новокуйбышевск</v>
          </cell>
          <cell r="H22">
            <v>22</v>
          </cell>
        </row>
        <row r="23">
          <cell r="A23" t="str">
            <v>Октябрьск</v>
          </cell>
          <cell r="H23">
            <v>23</v>
          </cell>
        </row>
        <row r="24">
          <cell r="A24" t="str">
            <v>Отрадный</v>
          </cell>
          <cell r="H24">
            <v>24</v>
          </cell>
        </row>
        <row r="25">
          <cell r="A25" t="str">
            <v>Пестравский муниципальный район</v>
          </cell>
          <cell r="H25">
            <v>25</v>
          </cell>
        </row>
        <row r="26">
          <cell r="A26" t="str">
            <v>Похвистнево</v>
          </cell>
          <cell r="H26">
            <v>26</v>
          </cell>
        </row>
        <row r="27">
          <cell r="A27" t="str">
            <v>Похвистневский муниципальный район</v>
          </cell>
          <cell r="H27">
            <v>27</v>
          </cell>
        </row>
        <row r="28">
          <cell r="A28" t="str">
            <v>Приволжский муниципальный район</v>
          </cell>
          <cell r="H28">
            <v>28</v>
          </cell>
        </row>
        <row r="29">
          <cell r="A29" t="str">
            <v>Самара</v>
          </cell>
          <cell r="H29">
            <v>29</v>
          </cell>
        </row>
        <row r="30">
          <cell r="A30" t="str">
            <v>Сергиевский муниципальный район</v>
          </cell>
          <cell r="H30">
            <v>30</v>
          </cell>
        </row>
        <row r="31">
          <cell r="A31" t="str">
            <v>Ставропольский муниципальный район</v>
          </cell>
          <cell r="H31">
            <v>31</v>
          </cell>
        </row>
        <row r="32">
          <cell r="A32" t="str">
            <v>Сызранский муниципальный район</v>
          </cell>
        </row>
        <row r="33">
          <cell r="A33" t="str">
            <v>Сызрань</v>
          </cell>
        </row>
        <row r="34">
          <cell r="A34" t="str">
            <v>Тольятти</v>
          </cell>
        </row>
        <row r="35">
          <cell r="A35" t="str">
            <v>Хворостянский муниципальный район</v>
          </cell>
        </row>
        <row r="36">
          <cell r="A36" t="str">
            <v>Чапаевск</v>
          </cell>
        </row>
        <row r="37">
          <cell r="A37" t="str">
            <v>Челно-Вершинский муниципальный район</v>
          </cell>
        </row>
        <row r="38">
          <cell r="A38" t="str">
            <v>Шенталинский муниципальный район</v>
          </cell>
        </row>
        <row r="39">
          <cell r="A39" t="str">
            <v>Шигонский муниципальный район</v>
          </cell>
        </row>
      </sheetData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Зnew"/>
    </sheetNames>
    <sheetDataSet>
      <sheetData sheetId="0">
        <row r="176">
          <cell r="K176">
            <v>18908.866977811202</v>
          </cell>
        </row>
        <row r="269">
          <cell r="AL269">
            <v>24.059488828746382</v>
          </cell>
        </row>
        <row r="270">
          <cell r="AL270">
            <v>57.540545051755345</v>
          </cell>
        </row>
        <row r="370">
          <cell r="L370">
            <v>1.0281412527695353</v>
          </cell>
        </row>
        <row r="372">
          <cell r="AL372">
            <v>25.272793541329726</v>
          </cell>
        </row>
        <row r="373">
          <cell r="AL373">
            <v>58.722660996644102</v>
          </cell>
        </row>
        <row r="375">
          <cell r="K375">
            <v>1.0749477017833844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"/>
      <sheetName val="TEHSHEET"/>
      <sheetName val="tech"/>
      <sheetName val="индекс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  <sheetName val="индексы"/>
    </sheetNames>
    <sheetDataSet>
      <sheetData sheetId="0"/>
      <sheetData sheetId="1"/>
      <sheetData sheetId="2">
        <row r="7">
          <cell r="G7" t="str">
            <v>Самарская область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TEHSHEET"/>
      <sheetName val="индексы"/>
      <sheetName val="Паспорт"/>
      <sheetName val="Заголовок2"/>
      <sheetName val="Лист1"/>
      <sheetName val="П 1"/>
      <sheetName val="П 4"/>
      <sheetName val="regs"/>
      <sheetName val="Справочники"/>
      <sheetName val="1"/>
      <sheetName val="REESTR_MO"/>
      <sheetName val="tsh"/>
      <sheetName val="Анализ"/>
      <sheetName val="11"/>
      <sheetName val="ORGS"/>
      <sheetName val="Обнулить"/>
      <sheetName val="Титульный"/>
      <sheetName val="таблица7 (технол.нужды)"/>
      <sheetName val="таблица7 (хоз.нужды)"/>
      <sheetName val="TSheet"/>
      <sheetName val="к2"/>
      <sheetName val="Контроль"/>
      <sheetName val="Заголовок"/>
      <sheetName val="П 21-1"/>
      <sheetName val="КУ1"/>
      <sheetName val="ИТ№4"/>
      <sheetName val="П№11"/>
      <sheetName val="П№12"/>
      <sheetName val="П№10"/>
      <sheetName val="данные"/>
      <sheetName val="П№5"/>
      <sheetName val="Т№2"/>
      <sheetName val="Лист3"/>
      <sheetName val="Смета"/>
      <sheetName val="2"/>
      <sheetName val="3"/>
      <sheetName val="4"/>
      <sheetName val="5"/>
      <sheetName val="6"/>
      <sheetName val="3.6.1."/>
      <sheetName val="REESTR"/>
      <sheetName val="FST5"/>
      <sheetName val="СЛ7"/>
      <sheetName val="СЛ3"/>
      <sheetName val="Титульный лист"/>
      <sheetName val="Инструкция"/>
      <sheetName val="Справочник"/>
      <sheetName val="Баланс"/>
      <sheetName val="0"/>
      <sheetName val="2.1"/>
      <sheetName val="2.2"/>
      <sheetName val="2.3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Диапазоны"/>
      <sheetName val="matrix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3_SCOPE_FULL_LOAD" refersTo="#ССЫЛКА!" sheetId="0"/>
      <definedName name="P3_SCOPE_NOTIND" refersTo="#ССЫЛКА!"/>
      <definedName name="P4_SCOPE_FULL_LOAD" refersTo="#ССЫЛКА!" sheetId="0"/>
      <definedName name="P4_SCOPE_NOTIND" refersTo="#ССЫЛКА!"/>
      <definedName name="P5_SCOPE_FULL_LOAD" refersTo="#ССЫЛКА!" sheetId="0"/>
      <definedName name="P5_SCOPE_NOTIND" refersTo="#ССЫЛКА!"/>
      <definedName name="P6_SCOPE_FULL_LOAD" refersTo="#ССЫЛКА!" sheetId="0"/>
      <definedName name="P6_SCOPE_NOTIND" refersTo="#ССЫЛКА!"/>
      <definedName name="P7_SCOPE_FULL_LOAD" refersTo="#ССЫЛКА!" sheetId="0"/>
      <definedName name="P7_SCOPE_NOTIND" refersTo="#ССЫЛКА!"/>
      <definedName name="P8_SCOPE_FULL_LOAD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"/>
      <sheetName val="ЭЗ new"/>
      <sheetName val="Расчет займов"/>
      <sheetName val="Лист2"/>
      <sheetName val="20161020_Вариант долгосрочных_з"/>
    </sheetNames>
    <definedNames>
      <definedName name="P1_SCOPE_NOTIND" refersTo="#ССЫЛКА!"/>
      <definedName name="P2_SCOPE_FULL_LOAD" refersTo="#ССЫЛКА!" sheetId="0"/>
      <definedName name="P2_SCOPE_NOTIND" refersTo="#ССЫЛКА!"/>
      <definedName name="P2_T1_Protect" refersTo="#ССЫЛКА!" sheetId="0"/>
      <definedName name="P3_SCOPE_FULL_LOAD" refersTo="#ССЫЛКА!" sheetId="0"/>
      <definedName name="P3_SCOPE_NOTIND" refersTo="#ССЫЛКА!"/>
      <definedName name="P3_T1_Protect" refersTo="#ССЫЛКА!" sheetId="0"/>
      <definedName name="P4_SCOPE_FULL_LOAD" refersTo="#ССЫЛКА!" sheetId="0"/>
      <definedName name="P4_SCOPE_NOTIND" refersTo="#ССЫЛКА!"/>
      <definedName name="P4_T1_Protect" refersTo="#ССЫЛКА!" sheetId="0"/>
      <definedName name="P5_SCOPE_FULL_LOAD" refersTo="#ССЫЛКА!" sheetId="0"/>
      <definedName name="P5_SCOPE_NOTIND" refersTo="#ССЫЛКА!"/>
      <definedName name="P5_T1_Protect" refersTo="#ССЫЛКА!" sheetId="0"/>
      <definedName name="P6_SCOPE_FULL_LOAD" refersTo="#ССЫЛКА!" sheetId="0"/>
      <definedName name="P6_SCOPE_NOTIND" refersTo="#ССЫЛКА!"/>
      <definedName name="P6_T1_Protect" refersTo="#ССЫЛКА!" sheetId="0"/>
      <definedName name="P7_SCOPE_FULL_LOAD" refersTo="#ССЫЛКА!" sheetId="0"/>
      <definedName name="P7_SCOPE_NOTIND" refersTo="#ССЫЛКА!"/>
      <definedName name="P7_T1_Protect" refersTo="#ССЫЛКА!" sheetId="0"/>
      <definedName name="P8_SCOPE_FULL_LOAD" refersTo="#ССЫЛКА!" sheetId="0"/>
      <definedName name="P8_T1_Protect" refersTo="#ССЫЛКА!" sheetId="0"/>
      <definedName name="P9_SCOPE_FULL_LOAD" refersTo="#ССЫЛКА!" sheetId="0"/>
      <definedName name="P9_T1_Protect" refersTo="#ССЫЛКА!" sheetId="0"/>
    </definedNames>
    <sheetDataSet>
      <sheetData sheetId="0"/>
      <sheetData sheetId="1"/>
      <sheetData sheetId="2">
        <row r="5">
          <cell r="E5">
            <v>9.5000000000000001E-2</v>
          </cell>
        </row>
      </sheetData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БПр"/>
      <sheetName val="БТр"/>
      <sheetName val="К год"/>
      <sheetName val="К 1 янв"/>
      <sheetName val="К 1 июл"/>
      <sheetName val="ВС.К 1 сен"/>
      <sheetName val="ТМ1 1 янв"/>
      <sheetName val="ТМ1 1 июл"/>
      <sheetName val="ВС.ТМ1 1 сен"/>
      <sheetName val="ТМ2 1 янв"/>
      <sheetName val="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водоснабжения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Д"/>
      <sheetName val="БалансВС_стр.1_3"/>
      <sheetName val="БалансВО_стр.1_2"/>
      <sheetName val="РСМ_ВС_ВО_стр.1"/>
      <sheetName val="РЭЭ_ВС_ВО_стр.1_2"/>
      <sheetName val="РТЭ_ВС_ВО_стр.1"/>
      <sheetName val="РТН_ВС_ВО_стр.1_2"/>
      <sheetName val="РТ_ВС_ВО_стр.1"/>
      <sheetName val="РХВ_ВС_ВО_стр.1"/>
      <sheetName val="РОТ_ВС_ВО_стр.1_3"/>
      <sheetName val="РОТ_РВД_стр.1"/>
      <sheetName val="ВК концессия основное  имущ"/>
      <sheetName val="АМ_ВС_ВО_стр.1_2"/>
      <sheetName val="Ремонты"/>
      <sheetName val="НИ_ВС_ВО"/>
      <sheetName val="ИФКВ_стр.1"/>
      <sheetName val="Индексы_стр.1_2"/>
      <sheetName val="ИИКА_стр.1"/>
      <sheetName val="РЭОР_стр.1"/>
      <sheetName val="РЭПЭЭ_стр.1_2"/>
      <sheetName val="РЭПЭР_стр.1_2"/>
      <sheetName val="Расчет_тарифа_стр.1_3"/>
      <sheetName val="Зад.ТРТ"/>
      <sheetName val="Расчет_тарифа_стр.1_3 (ПГ)"/>
      <sheetName val="Лист2"/>
      <sheetName val="Лист3"/>
      <sheetName val="Результат"/>
      <sheetName val="БУОР_стр.1_2"/>
      <sheetName val="НР_стр.1_2"/>
      <sheetName val="Тарифная мод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5">
          <cell r="D15">
            <v>258649.7212704691</v>
          </cell>
          <cell r="G15">
            <v>269194</v>
          </cell>
          <cell r="H15">
            <v>280378.30709039699</v>
          </cell>
          <cell r="K15">
            <v>0</v>
          </cell>
          <cell r="AF15">
            <v>182819.06208306749</v>
          </cell>
          <cell r="AG15" t="str">
            <v>х</v>
          </cell>
          <cell r="AH15" t="str">
            <v>х</v>
          </cell>
          <cell r="AI15">
            <v>183166</v>
          </cell>
          <cell r="AJ15">
            <v>175618.1999523156</v>
          </cell>
          <cell r="AK15" t="str">
            <v>х</v>
          </cell>
          <cell r="AL15" t="str">
            <v>х</v>
          </cell>
          <cell r="AM15">
            <v>0</v>
          </cell>
        </row>
        <row r="16">
          <cell r="D16">
            <v>241397.16336286959</v>
          </cell>
          <cell r="G16">
            <v>260880</v>
          </cell>
          <cell r="H16">
            <v>238832.14808660457</v>
          </cell>
          <cell r="K16">
            <v>0</v>
          </cell>
          <cell r="AF16">
            <v>164560.99998303546</v>
          </cell>
          <cell r="AG16" t="str">
            <v>х</v>
          </cell>
          <cell r="AH16" t="str">
            <v>х</v>
          </cell>
          <cell r="AI16">
            <v>208454</v>
          </cell>
          <cell r="AJ16">
            <v>198950.7809710842</v>
          </cell>
          <cell r="AK16" t="str">
            <v>х</v>
          </cell>
          <cell r="AL16" t="str">
            <v>х</v>
          </cell>
          <cell r="AM16">
            <v>0</v>
          </cell>
        </row>
        <row r="17">
          <cell r="D17">
            <v>115030.50486502114</v>
          </cell>
          <cell r="G17">
            <v>158798</v>
          </cell>
          <cell r="H17">
            <v>122307.33428427922</v>
          </cell>
          <cell r="K17">
            <v>0</v>
          </cell>
          <cell r="AF17">
            <v>91136.287557376883</v>
          </cell>
          <cell r="AG17" t="str">
            <v>х</v>
          </cell>
          <cell r="AH17" t="str">
            <v>х</v>
          </cell>
          <cell r="AI17">
            <v>143801</v>
          </cell>
          <cell r="AJ17">
            <v>117838.61607576534</v>
          </cell>
          <cell r="AK17" t="str">
            <v>х</v>
          </cell>
          <cell r="AL17" t="str">
            <v>х</v>
          </cell>
          <cell r="AM17">
            <v>0</v>
          </cell>
        </row>
        <row r="18">
          <cell r="D18">
            <v>1.048</v>
          </cell>
          <cell r="G18">
            <v>1.048</v>
          </cell>
          <cell r="H18">
            <v>1.048</v>
          </cell>
          <cell r="K18">
            <v>1.048</v>
          </cell>
          <cell r="AF18">
            <v>1.048</v>
          </cell>
          <cell r="AG18" t="str">
            <v>х</v>
          </cell>
          <cell r="AH18" t="str">
            <v>х</v>
          </cell>
          <cell r="AI18">
            <v>1.048</v>
          </cell>
          <cell r="AJ18">
            <v>1.048</v>
          </cell>
          <cell r="AK18" t="str">
            <v>х</v>
          </cell>
          <cell r="AL18" t="str">
            <v>х</v>
          </cell>
          <cell r="AM18">
            <v>1.048</v>
          </cell>
        </row>
        <row r="19">
          <cell r="D19">
            <v>0</v>
          </cell>
          <cell r="G19">
            <v>1.15533298403963</v>
          </cell>
          <cell r="H19">
            <v>0</v>
          </cell>
          <cell r="K19">
            <v>1.07490705190965</v>
          </cell>
          <cell r="AF19">
            <v>0</v>
          </cell>
          <cell r="AG19" t="str">
            <v>х</v>
          </cell>
          <cell r="AH19" t="str">
            <v>х</v>
          </cell>
          <cell r="AI19">
            <v>1.15533298403963</v>
          </cell>
          <cell r="AJ19">
            <v>0</v>
          </cell>
          <cell r="AK19" t="str">
            <v>х</v>
          </cell>
          <cell r="AL19" t="str">
            <v>х</v>
          </cell>
          <cell r="AM19">
            <v>1.07490705190965</v>
          </cell>
        </row>
        <row r="20">
          <cell r="D20">
            <v>0</v>
          </cell>
          <cell r="G20">
            <v>0</v>
          </cell>
          <cell r="H20">
            <v>0</v>
          </cell>
          <cell r="K20">
            <v>0</v>
          </cell>
          <cell r="AF20">
            <v>0</v>
          </cell>
          <cell r="AG20" t="str">
            <v>х</v>
          </cell>
          <cell r="AH20" t="str">
            <v>х</v>
          </cell>
          <cell r="AI20">
            <v>0</v>
          </cell>
          <cell r="AJ20">
            <v>0</v>
          </cell>
          <cell r="AK20" t="str">
            <v>х</v>
          </cell>
          <cell r="AL20" t="str">
            <v>х</v>
          </cell>
          <cell r="AM20">
            <v>0</v>
          </cell>
        </row>
        <row r="21">
          <cell r="D21">
            <v>89867.67280846092</v>
          </cell>
          <cell r="G21">
            <v>68655</v>
          </cell>
          <cell r="H21">
            <v>76534.923616440035</v>
          </cell>
          <cell r="K21">
            <v>0</v>
          </cell>
          <cell r="AF21">
            <v>30104.031127179238</v>
          </cell>
          <cell r="AG21" t="str">
            <v>х</v>
          </cell>
          <cell r="AH21" t="str">
            <v>х</v>
          </cell>
          <cell r="AI21">
            <v>27237</v>
          </cell>
          <cell r="AJ21">
            <v>32313.40326991009</v>
          </cell>
          <cell r="AK21" t="str">
            <v>х</v>
          </cell>
          <cell r="AL21" t="str">
            <v>х</v>
          </cell>
          <cell r="AM21">
            <v>0</v>
          </cell>
        </row>
        <row r="22">
          <cell r="D22">
            <v>36498.985689387533</v>
          </cell>
          <cell r="G22">
            <v>33427</v>
          </cell>
          <cell r="H22">
            <v>39989.890185885328</v>
          </cell>
          <cell r="K22">
            <v>0</v>
          </cell>
          <cell r="AF22">
            <v>43320.681298479358</v>
          </cell>
          <cell r="AG22" t="str">
            <v>х</v>
          </cell>
          <cell r="AH22" t="str">
            <v>х</v>
          </cell>
          <cell r="AI22">
            <v>37416</v>
          </cell>
          <cell r="AJ22">
            <v>48798.761625408762</v>
          </cell>
          <cell r="AK22" t="str">
            <v>х</v>
          </cell>
          <cell r="AL22" t="str">
            <v>х</v>
          </cell>
          <cell r="AM22">
            <v>0</v>
          </cell>
        </row>
        <row r="23">
          <cell r="D23">
            <v>1399</v>
          </cell>
          <cell r="G23">
            <v>0</v>
          </cell>
          <cell r="H23">
            <v>1399</v>
          </cell>
          <cell r="K23">
            <v>0</v>
          </cell>
          <cell r="AF23">
            <v>1284.5999999999999</v>
          </cell>
          <cell r="AG23" t="str">
            <v>х</v>
          </cell>
          <cell r="AH23" t="str">
            <v>х</v>
          </cell>
          <cell r="AI23">
            <v>0</v>
          </cell>
          <cell r="AJ23">
            <v>1284.5999999999999</v>
          </cell>
          <cell r="AK23" t="str">
            <v>х</v>
          </cell>
          <cell r="AL23" t="str">
            <v>х</v>
          </cell>
          <cell r="AM23">
            <v>0</v>
          </cell>
        </row>
        <row r="24">
          <cell r="D24">
            <v>0</v>
          </cell>
          <cell r="G24">
            <v>0</v>
          </cell>
          <cell r="H24">
            <v>0</v>
          </cell>
          <cell r="K24">
            <v>0</v>
          </cell>
          <cell r="AF24">
            <v>0</v>
          </cell>
          <cell r="AG24" t="str">
            <v>х</v>
          </cell>
          <cell r="AH24" t="str">
            <v>х</v>
          </cell>
          <cell r="AI24">
            <v>0</v>
          </cell>
          <cell r="AJ24">
            <v>0</v>
          </cell>
          <cell r="AK24" t="str">
            <v>х</v>
          </cell>
          <cell r="AL24" t="str">
            <v>х</v>
          </cell>
          <cell r="AM24">
            <v>0</v>
          </cell>
        </row>
        <row r="25">
          <cell r="D25">
            <v>4118.2501660991356</v>
          </cell>
          <cell r="G25">
            <v>4361</v>
          </cell>
          <cell r="H25">
            <v>5889.0266019839601</v>
          </cell>
          <cell r="K25">
            <v>0</v>
          </cell>
          <cell r="AF25">
            <v>8441.5870002688862</v>
          </cell>
          <cell r="AG25" t="str">
            <v>х</v>
          </cell>
          <cell r="AH25" t="str">
            <v>х</v>
          </cell>
          <cell r="AI25">
            <v>1914</v>
          </cell>
          <cell r="AJ25">
            <v>9789.3507026438601</v>
          </cell>
          <cell r="AK25" t="str">
            <v>х</v>
          </cell>
          <cell r="AL25" t="str">
            <v>х</v>
          </cell>
          <cell r="AM25">
            <v>0</v>
          </cell>
        </row>
        <row r="26">
          <cell r="D26">
            <v>866.48410865198628</v>
          </cell>
          <cell r="G26">
            <v>3953</v>
          </cell>
          <cell r="H26">
            <v>930.60393269223334</v>
          </cell>
          <cell r="K26">
            <v>0</v>
          </cell>
          <cell r="AF26">
            <v>1431.3068102603322</v>
          </cell>
          <cell r="AG26" t="str">
            <v>х</v>
          </cell>
          <cell r="AH26" t="str">
            <v>х</v>
          </cell>
          <cell r="AI26">
            <v>-27202</v>
          </cell>
          <cell r="AJ26">
            <v>1710.4116382610971</v>
          </cell>
          <cell r="AK26" t="str">
            <v>х</v>
          </cell>
          <cell r="AL26" t="str">
            <v>х</v>
          </cell>
          <cell r="AM26">
            <v>0</v>
          </cell>
        </row>
        <row r="27">
          <cell r="D27">
            <v>0</v>
          </cell>
          <cell r="G27">
            <v>0</v>
          </cell>
          <cell r="H27">
            <v>0</v>
          </cell>
          <cell r="K27">
            <v>0</v>
          </cell>
          <cell r="AF27">
            <v>0</v>
          </cell>
          <cell r="AG27" t="str">
            <v>х</v>
          </cell>
          <cell r="AH27" t="str">
            <v>х</v>
          </cell>
          <cell r="AI27">
            <v>0</v>
          </cell>
          <cell r="AJ27">
            <v>0</v>
          </cell>
          <cell r="AK27" t="str">
            <v>х</v>
          </cell>
          <cell r="AL27" t="str">
            <v>х</v>
          </cell>
          <cell r="AM27">
            <v>0</v>
          </cell>
        </row>
        <row r="28">
          <cell r="D28">
            <v>866.48410865198628</v>
          </cell>
          <cell r="G28">
            <v>3953</v>
          </cell>
          <cell r="H28">
            <v>930.60393269223334</v>
          </cell>
          <cell r="K28">
            <v>0</v>
          </cell>
          <cell r="AF28">
            <v>1431.3068102603322</v>
          </cell>
          <cell r="AG28" t="str">
            <v>х</v>
          </cell>
          <cell r="AH28" t="str">
            <v>х</v>
          </cell>
          <cell r="AI28">
            <v>-27202</v>
          </cell>
          <cell r="AJ28">
            <v>1710.4116382610971</v>
          </cell>
          <cell r="AK28" t="str">
            <v>х</v>
          </cell>
          <cell r="AL28" t="str">
            <v>х</v>
          </cell>
          <cell r="AM28">
            <v>0</v>
          </cell>
        </row>
        <row r="29">
          <cell r="D29">
            <v>12267.8236328484</v>
          </cell>
          <cell r="G29">
            <v>0</v>
          </cell>
          <cell r="H29">
            <v>12226.5284691162</v>
          </cell>
          <cell r="K29">
            <v>0</v>
          </cell>
          <cell r="AF29">
            <v>8385.1682895027825</v>
          </cell>
          <cell r="AG29" t="str">
            <v>х</v>
          </cell>
          <cell r="AH29" t="str">
            <v>х</v>
          </cell>
          <cell r="AI29">
            <v>0</v>
          </cell>
          <cell r="AJ29">
            <v>10167.656640326441</v>
          </cell>
          <cell r="AK29" t="str">
            <v>х</v>
          </cell>
          <cell r="AL29" t="str">
            <v>х</v>
          </cell>
          <cell r="AM29">
            <v>0</v>
          </cell>
        </row>
        <row r="30">
          <cell r="D30">
            <v>0</v>
          </cell>
          <cell r="G30">
            <v>0</v>
          </cell>
          <cell r="H30">
            <v>22500</v>
          </cell>
          <cell r="K30">
            <v>0</v>
          </cell>
          <cell r="AF30">
            <v>0</v>
          </cell>
          <cell r="AI30">
            <v>0</v>
          </cell>
          <cell r="AJ30">
            <v>-22500</v>
          </cell>
          <cell r="AM30">
            <v>0</v>
          </cell>
        </row>
        <row r="37">
          <cell r="D37">
            <v>258649.7212704691</v>
          </cell>
          <cell r="E37">
            <v>130096.39097506629</v>
          </cell>
          <cell r="F37">
            <v>139391.16048335086</v>
          </cell>
          <cell r="G37">
            <v>269194</v>
          </cell>
          <cell r="H37">
            <v>280378.30709039699</v>
          </cell>
          <cell r="I37">
            <v>143181.70759575636</v>
          </cell>
          <cell r="J37">
            <v>137196.80652389379</v>
          </cell>
          <cell r="K37">
            <v>0</v>
          </cell>
          <cell r="L37">
            <v>299321.95707886474</v>
          </cell>
          <cell r="M37">
            <v>325018.78820628673</v>
          </cell>
          <cell r="N37">
            <v>333934.22867111163</v>
          </cell>
          <cell r="O37">
            <v>347310.31379444589</v>
          </cell>
          <cell r="P37">
            <v>361841.86016171484</v>
          </cell>
          <cell r="Q37">
            <v>373229.62216254091</v>
          </cell>
          <cell r="R37">
            <v>385497.80684268288</v>
          </cell>
          <cell r="S37">
            <v>399172.73617256212</v>
          </cell>
          <cell r="T37">
            <v>412344.753940197</v>
          </cell>
          <cell r="U37">
            <v>426988.44875524938</v>
          </cell>
          <cell r="V37">
            <v>441129.31721712981</v>
          </cell>
          <cell r="W37">
            <v>456799.16347776388</v>
          </cell>
          <cell r="X37">
            <v>472889.27526780154</v>
          </cell>
          <cell r="Y37">
            <v>487749.7554810142</v>
          </cell>
          <cell r="Z37">
            <v>504335.95696433098</v>
          </cell>
          <cell r="AA37">
            <v>522196.79704235401</v>
          </cell>
          <cell r="AB37">
            <v>538830.23662997666</v>
          </cell>
          <cell r="AC37">
            <v>556529.5217888779</v>
          </cell>
          <cell r="AD37">
            <v>571125.78237426339</v>
          </cell>
          <cell r="AE37">
            <v>573927.86627466104</v>
          </cell>
          <cell r="AF37">
            <v>182819.06208306749</v>
          </cell>
          <cell r="AG37">
            <v>86386.923564075856</v>
          </cell>
          <cell r="AH37">
            <v>91385.278575060744</v>
          </cell>
          <cell r="AI37">
            <v>183166</v>
          </cell>
          <cell r="AJ37">
            <v>198118.1999523156</v>
          </cell>
          <cell r="AK37">
            <v>94237.636949341409</v>
          </cell>
          <cell r="AL37">
            <v>98843.889411081429</v>
          </cell>
          <cell r="AM37">
            <v>0</v>
          </cell>
          <cell r="AN37">
            <v>216588.4327845145</v>
          </cell>
          <cell r="AO37">
            <v>234844.48054934322</v>
          </cell>
          <cell r="AP37">
            <v>242451.16815146763</v>
          </cell>
          <cell r="AQ37">
            <v>254088.38325706194</v>
          </cell>
          <cell r="AR37">
            <v>264673.60080556857</v>
          </cell>
          <cell r="AS37">
            <v>275040.8702157049</v>
          </cell>
          <cell r="AT37">
            <v>284874.47709399724</v>
          </cell>
          <cell r="AU37">
            <v>295643.74182754988</v>
          </cell>
          <cell r="AV37">
            <v>306701.44809309707</v>
          </cell>
          <cell r="AW37">
            <v>317209.54031092062</v>
          </cell>
          <cell r="AX37">
            <v>328982.5177247551</v>
          </cell>
          <cell r="AY37">
            <v>341279.57059009396</v>
          </cell>
          <cell r="AZ37">
            <v>353115.51831312774</v>
          </cell>
          <cell r="BA37">
            <v>366105.91951199324</v>
          </cell>
          <cell r="BB37">
            <v>378974.3804206386</v>
          </cell>
          <cell r="BC37">
            <v>393000.79641922715</v>
          </cell>
          <cell r="BD37">
            <v>406482.62607508514</v>
          </cell>
          <cell r="BE37">
            <v>419376.26129497564</v>
          </cell>
          <cell r="BF37">
            <v>435025.10148346331</v>
          </cell>
          <cell r="BG37">
            <v>446589.8391270531</v>
          </cell>
        </row>
        <row r="39">
          <cell r="D39">
            <v>20.006940073520198</v>
          </cell>
          <cell r="E39">
            <v>19.870299577189964</v>
          </cell>
          <cell r="F39">
            <v>21.847347220303515</v>
          </cell>
          <cell r="G39">
            <v>20.962766035796321</v>
          </cell>
          <cell r="H39">
            <v>21.688497152194344</v>
          </cell>
          <cell r="I39">
            <v>21.898170520429328</v>
          </cell>
          <cell r="J39">
            <v>21.475589034228481</v>
          </cell>
          <cell r="K39">
            <v>0</v>
          </cell>
          <cell r="AF39">
            <v>20.313420754134555</v>
          </cell>
          <cell r="AG39">
            <v>18.911105795628767</v>
          </cell>
          <cell r="AH39">
            <v>20.620061208281733</v>
          </cell>
          <cell r="AI39">
            <v>19.816726171156549</v>
          </cell>
          <cell r="AJ39">
            <v>22.013340998623843</v>
          </cell>
          <cell r="AK39">
            <v>20.629718581854384</v>
          </cell>
          <cell r="AL39">
            <v>22.303012930546018</v>
          </cell>
          <cell r="AM39">
            <v>0</v>
          </cell>
        </row>
        <row r="40">
          <cell r="D40">
            <v>16.862813872367131</v>
          </cell>
          <cell r="E40">
            <v>16.14</v>
          </cell>
          <cell r="F40">
            <v>17.61</v>
          </cell>
          <cell r="G40">
            <v>16.862813872367131</v>
          </cell>
          <cell r="H40">
            <v>18.461824382458527</v>
          </cell>
          <cell r="I40">
            <v>17.61</v>
          </cell>
          <cell r="J40">
            <v>19.33578</v>
          </cell>
          <cell r="K40">
            <v>18.461824382458527</v>
          </cell>
          <cell r="AF40">
            <v>15.984654418523117</v>
          </cell>
          <cell r="AG40">
            <v>15.3</v>
          </cell>
          <cell r="AH40">
            <v>16.690000000000001</v>
          </cell>
          <cell r="AI40">
            <v>15.984654418523117</v>
          </cell>
          <cell r="AJ40">
            <v>17.495636302176102</v>
          </cell>
          <cell r="AK40">
            <v>16.690000000000001</v>
          </cell>
          <cell r="AL40">
            <v>18.325620000000004</v>
          </cell>
          <cell r="AM40">
            <v>17.495636302176102</v>
          </cell>
        </row>
        <row r="41">
          <cell r="D41">
            <v>30.79967599931765</v>
          </cell>
          <cell r="E41">
            <v>29.47</v>
          </cell>
          <cell r="F41">
            <v>32.15</v>
          </cell>
          <cell r="G41">
            <v>30.79967599931765</v>
          </cell>
          <cell r="H41">
            <v>33.176949902272362</v>
          </cell>
          <cell r="I41">
            <v>32.15</v>
          </cell>
          <cell r="J41">
            <v>34.221524762026</v>
          </cell>
          <cell r="K41">
            <v>33.176949902272362</v>
          </cell>
          <cell r="AF41" t="e">
            <v>#DIV/0!</v>
          </cell>
          <cell r="AG41">
            <v>0</v>
          </cell>
          <cell r="AH41">
            <v>0</v>
          </cell>
          <cell r="AI41" t="e">
            <v>#DIV/0!</v>
          </cell>
          <cell r="AJ41" t="e">
            <v>#DIV/0!</v>
          </cell>
          <cell r="AM41" t="e">
            <v>#DIV/0!</v>
          </cell>
        </row>
        <row r="42">
          <cell r="D42">
            <v>52.191804802478693</v>
          </cell>
          <cell r="E42">
            <v>49.91</v>
          </cell>
          <cell r="F42">
            <v>54.45</v>
          </cell>
          <cell r="G42">
            <v>52.191804802478693</v>
          </cell>
          <cell r="H42">
            <v>44.422785379751971</v>
          </cell>
          <cell r="I42">
            <v>54.45</v>
          </cell>
          <cell r="J42">
            <v>34.221524762026</v>
          </cell>
          <cell r="K42">
            <v>44.422785379751971</v>
          </cell>
          <cell r="AF42">
            <v>38.498405619352781</v>
          </cell>
          <cell r="AG42">
            <v>36.85</v>
          </cell>
          <cell r="AH42">
            <v>40.200000000000003</v>
          </cell>
          <cell r="AI42">
            <v>38.498405619352781</v>
          </cell>
          <cell r="AJ42">
            <v>41.469723112310383</v>
          </cell>
          <cell r="AK42">
            <v>40.200000000000003</v>
          </cell>
          <cell r="AL42">
            <v>42.780416116216514</v>
          </cell>
          <cell r="AM42">
            <v>41.469723112310383</v>
          </cell>
        </row>
        <row r="43">
          <cell r="D43">
            <v>12928</v>
          </cell>
          <cell r="E43">
            <v>6547.2787901200008</v>
          </cell>
          <cell r="F43">
            <v>6380.2327613399993</v>
          </cell>
          <cell r="G43">
            <v>12841.530527999999</v>
          </cell>
          <cell r="H43">
            <v>12927.511995086741</v>
          </cell>
          <cell r="I43">
            <v>6538.5237301983161</v>
          </cell>
          <cell r="J43">
            <v>6388.5002783963282</v>
          </cell>
          <cell r="K43">
            <v>12421.07</v>
          </cell>
        </row>
        <row r="44">
          <cell r="D44">
            <v>9389.7934276000015</v>
          </cell>
          <cell r="E44">
            <v>4772.7370003000005</v>
          </cell>
          <cell r="F44">
            <v>4617.0564273</v>
          </cell>
          <cell r="G44">
            <v>9251.2999999999993</v>
          </cell>
          <cell r="H44">
            <v>9250.6089100867412</v>
          </cell>
          <cell r="I44">
            <v>4684.6189100867414</v>
          </cell>
          <cell r="J44">
            <v>4565.99</v>
          </cell>
          <cell r="K44">
            <v>9170.0300000000007</v>
          </cell>
        </row>
        <row r="45">
          <cell r="D45">
            <v>2306.3331238599999</v>
          </cell>
          <cell r="E45">
            <v>1162.0511084764389</v>
          </cell>
          <cell r="F45">
            <v>1144.282015383561</v>
          </cell>
          <cell r="G45">
            <v>2911.3</v>
          </cell>
          <cell r="H45">
            <v>2462.3530849999997</v>
          </cell>
          <cell r="I45">
            <v>1241.6516449999999</v>
          </cell>
          <cell r="J45">
            <v>1220.70144</v>
          </cell>
          <cell r="K45">
            <v>2119.4399826328699</v>
          </cell>
        </row>
        <row r="46">
          <cell r="D46">
            <v>1231.3850000000002</v>
          </cell>
          <cell r="E46">
            <v>612.49068134356116</v>
          </cell>
          <cell r="F46">
            <v>618.89431865643894</v>
          </cell>
          <cell r="G46">
            <v>678.8</v>
          </cell>
          <cell r="H46">
            <v>1214.55</v>
          </cell>
          <cell r="I46">
            <v>612.5</v>
          </cell>
          <cell r="J46">
            <v>602.04999999999995</v>
          </cell>
          <cell r="K46">
            <v>1131.60001736713</v>
          </cell>
        </row>
        <row r="47">
          <cell r="D47" t="str">
            <v>х</v>
          </cell>
          <cell r="E47" t="str">
            <v>х</v>
          </cell>
          <cell r="F47" t="str">
            <v>х</v>
          </cell>
          <cell r="G47" t="str">
            <v>х</v>
          </cell>
          <cell r="H47">
            <v>1.0840077681630531</v>
          </cell>
          <cell r="I47">
            <v>1.1005817034785996</v>
          </cell>
          <cell r="J47">
            <v>0.98425758167269739</v>
          </cell>
          <cell r="K47">
            <v>0</v>
          </cell>
          <cell r="L47">
            <v>1.0675646064956092</v>
          </cell>
          <cell r="M47">
            <v>1.0858501373511047</v>
          </cell>
          <cell r="N47">
            <v>1.0274305387513978</v>
          </cell>
          <cell r="O47">
            <v>1.0400560468945166</v>
          </cell>
          <cell r="P47">
            <v>1.0418402385132433</v>
          </cell>
          <cell r="Q47">
            <v>1.0314716544839135</v>
          </cell>
          <cell r="R47">
            <v>1.0328703402721855</v>
          </cell>
          <cell r="S47">
            <v>1.0354734296464099</v>
          </cell>
          <cell r="T47">
            <v>1.0329982901486052</v>
          </cell>
          <cell r="U47">
            <v>1.0355132317681339</v>
          </cell>
          <cell r="V47">
            <v>1.0331176838696776</v>
          </cell>
          <cell r="W47">
            <v>1.0355221148290199</v>
          </cell>
          <cell r="X47">
            <v>1.0352236016973813</v>
          </cell>
          <cell r="Y47">
            <v>1.031424861992899</v>
          </cell>
          <cell r="Z47">
            <v>1.034005555711575</v>
          </cell>
          <cell r="AA47">
            <v>1.0354145680699229</v>
          </cell>
          <cell r="AB47">
            <v>1.0318528180981423</v>
          </cell>
          <cell r="AC47">
            <v>1.0328476094244421</v>
          </cell>
          <cell r="AD47">
            <v>1.0262272889647759</v>
          </cell>
          <cell r="AE47">
            <v>1.0049062465517646</v>
          </cell>
          <cell r="AF47" t="str">
            <v>х</v>
          </cell>
          <cell r="AG47" t="str">
            <v>х</v>
          </cell>
          <cell r="AH47" t="str">
            <v>х</v>
          </cell>
          <cell r="AI47" t="str">
            <v>х</v>
          </cell>
          <cell r="AJ47">
            <v>1.0836845878921348</v>
          </cell>
          <cell r="AK47">
            <v>1.0908784925005743</v>
          </cell>
          <cell r="AL47">
            <v>1.0816172030366404</v>
          </cell>
          <cell r="AM47">
            <v>0</v>
          </cell>
          <cell r="AN47">
            <v>1.0932283497257922</v>
          </cell>
          <cell r="AO47">
            <v>1.0842891170600593</v>
          </cell>
          <cell r="AP47">
            <v>1.0323903188370918</v>
          </cell>
          <cell r="AQ47">
            <v>1.0479981812185954</v>
          </cell>
          <cell r="AR47">
            <v>1.0416595887337263</v>
          </cell>
          <cell r="AS47">
            <v>1.0391700168758131</v>
          </cell>
          <cell r="AT47">
            <v>1.0357532568544456</v>
          </cell>
          <cell r="AU47">
            <v>1.0378035436638966</v>
          </cell>
          <cell r="AV47">
            <v>1.0374021320295601</v>
          </cell>
          <cell r="AW47">
            <v>1.0342616322262486</v>
          </cell>
          <cell r="AX47">
            <v>1.0371141971401456</v>
          </cell>
          <cell r="AY47">
            <v>1.0373790466143471</v>
          </cell>
          <cell r="AZ47">
            <v>1.0346810906453283</v>
          </cell>
          <cell r="BA47">
            <v>1.0367879646324298</v>
          </cell>
          <cell r="BB47">
            <v>1.0351495570620617</v>
          </cell>
          <cell r="BC47">
            <v>1.0370115150871679</v>
          </cell>
          <cell r="BD47">
            <v>1.0343048405466244</v>
          </cell>
          <cell r="BE47">
            <v>1.0317200155499606</v>
          </cell>
          <cell r="BF47">
            <v>1.0373145588645534</v>
          </cell>
          <cell r="BG47">
            <v>1.0265840697563273</v>
          </cell>
        </row>
        <row r="48">
          <cell r="D48" t="str">
            <v>х</v>
          </cell>
          <cell r="E48" t="str">
            <v>х</v>
          </cell>
          <cell r="F48" t="str">
            <v>х</v>
          </cell>
          <cell r="G48" t="str">
            <v>х</v>
          </cell>
          <cell r="H48">
            <v>1.0840486887297542</v>
          </cell>
          <cell r="I48">
            <v>1.1020553784487099</v>
          </cell>
          <cell r="J48">
            <v>0.98298382946330687</v>
          </cell>
          <cell r="K48">
            <v>0</v>
          </cell>
          <cell r="AF48" t="str">
            <v>х</v>
          </cell>
          <cell r="AG48" t="str">
            <v>х</v>
          </cell>
          <cell r="AH48" t="str">
            <v>х</v>
          </cell>
          <cell r="AI48" t="str">
            <v>х</v>
          </cell>
          <cell r="AJ48">
            <v>1.0836845878921348</v>
          </cell>
          <cell r="AK48">
            <v>1.0908784925005743</v>
          </cell>
          <cell r="AL48">
            <v>1.0816172030366404</v>
          </cell>
          <cell r="AM48">
            <v>0</v>
          </cell>
          <cell r="AN48">
            <v>1.0932283497257924</v>
          </cell>
          <cell r="AO48">
            <v>1.0842891170600593</v>
          </cell>
          <cell r="AP48">
            <v>1.0323903188370918</v>
          </cell>
          <cell r="AQ48">
            <v>1.0479981812185954</v>
          </cell>
          <cell r="AR48">
            <v>1.0416595887337263</v>
          </cell>
          <cell r="AS48">
            <v>1.0391700168758131</v>
          </cell>
          <cell r="AT48">
            <v>1.0357532568544456</v>
          </cell>
          <cell r="AU48">
            <v>1.0378035436638968</v>
          </cell>
          <cell r="AV48">
            <v>1.0374021320295601</v>
          </cell>
          <cell r="AW48">
            <v>1.0342616322262483</v>
          </cell>
          <cell r="AX48">
            <v>1.0371141971401456</v>
          </cell>
          <cell r="AY48">
            <v>1.0373790466143471</v>
          </cell>
          <cell r="AZ48">
            <v>1.0346810906453283</v>
          </cell>
          <cell r="BA48">
            <v>1.0367879646324298</v>
          </cell>
          <cell r="BB48">
            <v>1.0351495570620617</v>
          </cell>
          <cell r="BC48">
            <v>1.0370115150871679</v>
          </cell>
          <cell r="BD48">
            <v>1.0343048405466244</v>
          </cell>
          <cell r="BE48">
            <v>1.0317200155499604</v>
          </cell>
          <cell r="BF48">
            <v>1.0373145588645534</v>
          </cell>
          <cell r="BG48">
            <v>1.0265840697563275</v>
          </cell>
        </row>
        <row r="49">
          <cell r="D49">
            <v>0</v>
          </cell>
          <cell r="E49" t="str">
            <v>х</v>
          </cell>
          <cell r="F49" t="str">
            <v>х</v>
          </cell>
          <cell r="G49">
            <v>0</v>
          </cell>
          <cell r="H49">
            <v>0</v>
          </cell>
          <cell r="I49" t="str">
            <v>х</v>
          </cell>
          <cell r="J49" t="str">
            <v>х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 t="str">
            <v>х</v>
          </cell>
          <cell r="AH49" t="str">
            <v>х</v>
          </cell>
          <cell r="AI49">
            <v>0</v>
          </cell>
          <cell r="AJ49">
            <v>0</v>
          </cell>
          <cell r="AK49" t="str">
            <v>х</v>
          </cell>
          <cell r="AL49" t="str">
            <v>х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D50">
            <v>0</v>
          </cell>
          <cell r="E50" t="str">
            <v>х</v>
          </cell>
          <cell r="F50" t="str">
            <v>х</v>
          </cell>
          <cell r="G50">
            <v>0</v>
          </cell>
          <cell r="H50">
            <v>0</v>
          </cell>
          <cell r="I50" t="str">
            <v>х</v>
          </cell>
          <cell r="J50" t="str">
            <v>х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 t="str">
            <v>х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 t="str">
            <v>х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 t="str">
            <v>х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 t="str">
            <v>х</v>
          </cell>
          <cell r="AF50">
            <v>0</v>
          </cell>
          <cell r="AG50" t="str">
            <v>х</v>
          </cell>
          <cell r="AH50" t="str">
            <v>х</v>
          </cell>
          <cell r="AI50">
            <v>0</v>
          </cell>
          <cell r="AJ50">
            <v>0</v>
          </cell>
          <cell r="AK50" t="str">
            <v>х</v>
          </cell>
          <cell r="AL50" t="str">
            <v>х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 t="str">
            <v>х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 t="str">
            <v>х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 t="str">
            <v>х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 t="str">
            <v>х</v>
          </cell>
        </row>
        <row r="51">
          <cell r="D51">
            <v>0</v>
          </cell>
          <cell r="E51" t="str">
            <v>х</v>
          </cell>
          <cell r="F51" t="str">
            <v>х</v>
          </cell>
          <cell r="G51">
            <v>0</v>
          </cell>
          <cell r="H51">
            <v>0</v>
          </cell>
          <cell r="I51" t="str">
            <v>х</v>
          </cell>
          <cell r="J51" t="str">
            <v>х</v>
          </cell>
          <cell r="K51">
            <v>0</v>
          </cell>
          <cell r="L51">
            <v>0.1</v>
          </cell>
          <cell r="M51">
            <v>0.1</v>
          </cell>
          <cell r="N51">
            <v>0.1</v>
          </cell>
          <cell r="O51">
            <v>0.1</v>
          </cell>
          <cell r="P51" t="str">
            <v>х</v>
          </cell>
          <cell r="Q51">
            <v>0.1</v>
          </cell>
          <cell r="R51">
            <v>0.1</v>
          </cell>
          <cell r="S51">
            <v>0.1</v>
          </cell>
          <cell r="T51">
            <v>0.1</v>
          </cell>
          <cell r="U51" t="str">
            <v>х</v>
          </cell>
          <cell r="V51">
            <v>0.1</v>
          </cell>
          <cell r="W51">
            <v>0.1</v>
          </cell>
          <cell r="X51">
            <v>0.1</v>
          </cell>
          <cell r="Y51">
            <v>0.1</v>
          </cell>
          <cell r="Z51" t="str">
            <v>х</v>
          </cell>
          <cell r="AA51">
            <v>0.1</v>
          </cell>
          <cell r="AB51">
            <v>0.1</v>
          </cell>
          <cell r="AC51">
            <v>0.1</v>
          </cell>
          <cell r="AD51">
            <v>0.1</v>
          </cell>
          <cell r="AE51" t="str">
            <v>х</v>
          </cell>
          <cell r="AF51">
            <v>0</v>
          </cell>
          <cell r="AG51" t="str">
            <v>х</v>
          </cell>
          <cell r="AH51" t="str">
            <v>х</v>
          </cell>
          <cell r="AI51">
            <v>0</v>
          </cell>
          <cell r="AJ51">
            <v>0</v>
          </cell>
          <cell r="AK51" t="str">
            <v>х</v>
          </cell>
          <cell r="AL51" t="str">
            <v>х</v>
          </cell>
          <cell r="AM51">
            <v>0</v>
          </cell>
          <cell r="AN51">
            <v>0.1</v>
          </cell>
          <cell r="AO51">
            <v>0.1</v>
          </cell>
          <cell r="AP51">
            <v>0.1</v>
          </cell>
          <cell r="AQ51">
            <v>0.1</v>
          </cell>
          <cell r="AR51" t="str">
            <v>х</v>
          </cell>
          <cell r="AS51">
            <v>0.1</v>
          </cell>
          <cell r="AT51">
            <v>0.1</v>
          </cell>
          <cell r="AU51">
            <v>0.1</v>
          </cell>
          <cell r="AV51">
            <v>0.1</v>
          </cell>
          <cell r="AW51" t="str">
            <v>х</v>
          </cell>
          <cell r="AX51">
            <v>0.1</v>
          </cell>
          <cell r="AY51">
            <v>0.1</v>
          </cell>
          <cell r="AZ51">
            <v>0.1</v>
          </cell>
          <cell r="BA51">
            <v>0.1</v>
          </cell>
          <cell r="BB51" t="str">
            <v>х</v>
          </cell>
          <cell r="BC51">
            <v>0.1</v>
          </cell>
          <cell r="BD51">
            <v>0.1</v>
          </cell>
          <cell r="BE51">
            <v>0.1</v>
          </cell>
          <cell r="BF51">
            <v>0.1</v>
          </cell>
          <cell r="BG51" t="str">
            <v>х</v>
          </cell>
        </row>
        <row r="52">
          <cell r="D52">
            <v>258649.7212704691</v>
          </cell>
          <cell r="E52">
            <v>130096.39097506629</v>
          </cell>
          <cell r="F52">
            <v>128553.33029540282</v>
          </cell>
          <cell r="G52">
            <v>269194</v>
          </cell>
          <cell r="H52">
            <v>280378.30709039699</v>
          </cell>
          <cell r="I52">
            <v>143181.70759575636</v>
          </cell>
          <cell r="J52">
            <v>137196.59949464063</v>
          </cell>
          <cell r="K52">
            <v>0</v>
          </cell>
          <cell r="L52">
            <v>299321.95707886474</v>
          </cell>
          <cell r="M52">
            <v>325018.78820628673</v>
          </cell>
          <cell r="N52">
            <v>333934.22867111163</v>
          </cell>
          <cell r="O52">
            <v>347310.31379444589</v>
          </cell>
          <cell r="P52">
            <v>361841.86016171484</v>
          </cell>
          <cell r="Q52">
            <v>373229.62216254091</v>
          </cell>
          <cell r="R52">
            <v>385497.80684268288</v>
          </cell>
          <cell r="S52">
            <v>399172.73617256212</v>
          </cell>
          <cell r="T52">
            <v>412344.753940197</v>
          </cell>
          <cell r="U52">
            <v>426988.44875524938</v>
          </cell>
          <cell r="V52">
            <v>441129.31721712981</v>
          </cell>
          <cell r="W52">
            <v>456799.16347776388</v>
          </cell>
          <cell r="X52">
            <v>472889.27526780154</v>
          </cell>
          <cell r="Y52">
            <v>487749.7554810142</v>
          </cell>
          <cell r="Z52">
            <v>504335.95696433098</v>
          </cell>
          <cell r="AA52">
            <v>522196.79704235401</v>
          </cell>
          <cell r="AB52">
            <v>538830.23662997666</v>
          </cell>
          <cell r="AC52">
            <v>556529.5217888779</v>
          </cell>
          <cell r="AD52">
            <v>571125.78237426339</v>
          </cell>
          <cell r="AE52">
            <v>573927.86627466104</v>
          </cell>
          <cell r="AF52">
            <v>182819.06208306749</v>
          </cell>
          <cell r="AG52">
            <v>86386.923564075856</v>
          </cell>
          <cell r="AH52">
            <v>96432.138518991633</v>
          </cell>
          <cell r="AI52">
            <v>183166</v>
          </cell>
          <cell r="AJ52">
            <v>198118.1999523156</v>
          </cell>
          <cell r="AK52">
            <v>94237.636949341409</v>
          </cell>
          <cell r="AL52">
            <v>98843.889411081429</v>
          </cell>
          <cell r="AM52">
            <v>0</v>
          </cell>
          <cell r="AN52">
            <v>216588.4327845145</v>
          </cell>
          <cell r="AO52">
            <v>234844.48054934322</v>
          </cell>
          <cell r="AP52">
            <v>242451.16815146763</v>
          </cell>
          <cell r="AQ52">
            <v>254088.38325706194</v>
          </cell>
          <cell r="AR52">
            <v>264673.60080556857</v>
          </cell>
          <cell r="AS52">
            <v>275040.8702157049</v>
          </cell>
          <cell r="AT52">
            <v>284874.47709399724</v>
          </cell>
          <cell r="AU52">
            <v>295643.74182754988</v>
          </cell>
          <cell r="AV52">
            <v>306701.44809309707</v>
          </cell>
          <cell r="AW52">
            <v>317209.54031092062</v>
          </cell>
          <cell r="AX52">
            <v>328982.5177247551</v>
          </cell>
          <cell r="AY52">
            <v>341279.57059009396</v>
          </cell>
          <cell r="AZ52">
            <v>353115.51831312774</v>
          </cell>
          <cell r="BA52">
            <v>366105.91951199324</v>
          </cell>
          <cell r="BB52">
            <v>378974.3804206386</v>
          </cell>
          <cell r="BC52">
            <v>393000.79641922715</v>
          </cell>
          <cell r="BD52">
            <v>406482.62607508514</v>
          </cell>
          <cell r="BE52">
            <v>419376.26129497564</v>
          </cell>
          <cell r="BF52">
            <v>435025.10148346331</v>
          </cell>
          <cell r="BG52">
            <v>446589.8391270531</v>
          </cell>
        </row>
        <row r="54">
          <cell r="D54">
            <v>20.006940073520198</v>
          </cell>
          <cell r="E54">
            <v>19.870299577189964</v>
          </cell>
          <cell r="F54">
            <v>20.14868972717597</v>
          </cell>
          <cell r="G54">
            <v>20.962766035796321</v>
          </cell>
          <cell r="H54">
            <v>21.688497152194344</v>
          </cell>
          <cell r="I54">
            <v>21.898170520429328</v>
          </cell>
          <cell r="J54">
            <v>21.475556627678564</v>
          </cell>
          <cell r="K54">
            <v>0</v>
          </cell>
          <cell r="L54">
            <v>23.153871927763493</v>
          </cell>
          <cell r="M54">
            <v>25.141635012971875</v>
          </cell>
          <cell r="N54">
            <v>25.831283606468702</v>
          </cell>
          <cell r="O54">
            <v>26.865982713954967</v>
          </cell>
          <cell r="P54">
            <v>27.990061838599512</v>
          </cell>
          <cell r="Q54">
            <v>28.899848016822105</v>
          </cell>
          <cell r="R54">
            <v>29.723574735230674</v>
          </cell>
          <cell r="S54">
            <v>30.648498757502708</v>
          </cell>
          <cell r="T54">
            <v>31.52729314554788</v>
          </cell>
          <cell r="U54">
            <v>32.510242824015897</v>
          </cell>
          <cell r="V54">
            <v>33.447619961564996</v>
          </cell>
          <cell r="W54">
            <v>34.49232026280476</v>
          </cell>
          <cell r="X54">
            <v>35.560106602501271</v>
          </cell>
          <cell r="Y54">
            <v>36.526932079082862</v>
          </cell>
          <cell r="Z54">
            <v>37.614672470082631</v>
          </cell>
          <cell r="AA54">
            <v>38.788207073345198</v>
          </cell>
          <cell r="AB54">
            <v>39.861320129981067</v>
          </cell>
          <cell r="AC54">
            <v>41.004433106867019</v>
          </cell>
          <cell r="AD54">
            <v>41.910379279397269</v>
          </cell>
          <cell r="AE54">
            <v>42.116001933219955</v>
          </cell>
          <cell r="AF54">
            <v>20.313420754134555</v>
          </cell>
          <cell r="AG54">
            <v>18.911105795628767</v>
          </cell>
          <cell r="AH54">
            <v>21.75882844274394</v>
          </cell>
          <cell r="AI54">
            <v>19.816726171156549</v>
          </cell>
          <cell r="AJ54">
            <v>22.013340998623843</v>
          </cell>
          <cell r="AK54">
            <v>20.629718581854384</v>
          </cell>
          <cell r="AL54">
            <v>22.303012930546018</v>
          </cell>
          <cell r="AM54">
            <v>0</v>
          </cell>
          <cell r="AN54">
            <v>24.06560845187667</v>
          </cell>
          <cell r="AO54">
            <v>26.094077339798453</v>
          </cell>
          <cell r="AP54">
            <v>26.939272824594255</v>
          </cell>
          <cell r="AQ54">
            <v>28.232308923526315</v>
          </cell>
          <cell r="AR54">
            <v>29.408455302283933</v>
          </cell>
          <cell r="AS54">
            <v>30.560384992765989</v>
          </cell>
          <cell r="AT54">
            <v>31.653018286983094</v>
          </cell>
          <cell r="AU54">
            <v>32.849614545889182</v>
          </cell>
          <cell r="AV54">
            <v>34.078260166254687</v>
          </cell>
          <cell r="AW54">
            <v>35.245836982981317</v>
          </cell>
          <cell r="AX54">
            <v>36.553957925137119</v>
          </cell>
          <cell r="AY54">
            <v>37.9203100223597</v>
          </cell>
          <cell r="AZ54">
            <v>39.235427731544107</v>
          </cell>
          <cell r="BA54">
            <v>40.678819259270412</v>
          </cell>
          <cell r="BB54">
            <v>42.108661738041434</v>
          </cell>
          <cell r="BC54">
            <v>43.667167107259402</v>
          </cell>
          <cell r="BD54">
            <v>45.165162311996738</v>
          </cell>
          <cell r="BE54">
            <v>46.597801962849765</v>
          </cell>
          <cell r="BF54">
            <v>48.33657838715132</v>
          </cell>
          <cell r="BG54">
            <v>49.621561358777541</v>
          </cell>
        </row>
        <row r="55">
          <cell r="D55">
            <v>16.862813872367131</v>
          </cell>
          <cell r="E55">
            <v>16.14</v>
          </cell>
          <cell r="F55">
            <v>17.61</v>
          </cell>
          <cell r="G55">
            <v>16.862813872367131</v>
          </cell>
          <cell r="H55">
            <v>18.461824382458527</v>
          </cell>
          <cell r="I55">
            <v>17.61</v>
          </cell>
          <cell r="J55">
            <v>19.33578</v>
          </cell>
          <cell r="K55">
            <v>18.461824382458527</v>
          </cell>
          <cell r="AF55">
            <v>15.984654418523117</v>
          </cell>
          <cell r="AG55">
            <v>15.3</v>
          </cell>
          <cell r="AH55">
            <v>16.690000000000001</v>
          </cell>
          <cell r="AI55">
            <v>15.984654418523117</v>
          </cell>
          <cell r="AJ55">
            <v>17.495636302176102</v>
          </cell>
          <cell r="AK55">
            <v>16.690000000000001</v>
          </cell>
          <cell r="AL55">
            <v>18.325620000000004</v>
          </cell>
          <cell r="AM55">
            <v>17.495636302176102</v>
          </cell>
        </row>
        <row r="56">
          <cell r="D56">
            <v>30.79967599931765</v>
          </cell>
          <cell r="E56">
            <v>29.47</v>
          </cell>
          <cell r="F56">
            <v>32.15</v>
          </cell>
          <cell r="G56">
            <v>30.79967599931765</v>
          </cell>
          <cell r="H56">
            <v>33.176949902272362</v>
          </cell>
          <cell r="I56">
            <v>32.15</v>
          </cell>
          <cell r="J56">
            <v>34.221524762026</v>
          </cell>
          <cell r="K56">
            <v>33.176949902272362</v>
          </cell>
          <cell r="AF56" t="e">
            <v>#DIV/0!</v>
          </cell>
          <cell r="AG56">
            <v>0</v>
          </cell>
          <cell r="AH56">
            <v>0</v>
          </cell>
          <cell r="AI56" t="e">
            <v>#DIV/0!</v>
          </cell>
          <cell r="AJ56" t="e">
            <v>#DIV/0!</v>
          </cell>
          <cell r="AM56" t="e">
            <v>#DIV/0!</v>
          </cell>
        </row>
        <row r="57">
          <cell r="D57">
            <v>52.191804802478693</v>
          </cell>
          <cell r="E57">
            <v>49.91</v>
          </cell>
          <cell r="F57">
            <v>54.45</v>
          </cell>
          <cell r="G57">
            <v>52.191804802478693</v>
          </cell>
          <cell r="H57">
            <v>44.422785379751971</v>
          </cell>
          <cell r="I57">
            <v>54.45</v>
          </cell>
          <cell r="J57">
            <v>34.221524762026</v>
          </cell>
          <cell r="K57">
            <v>44.422785379751971</v>
          </cell>
          <cell r="AF57">
            <v>38.498405619352781</v>
          </cell>
          <cell r="AG57">
            <v>36.85</v>
          </cell>
          <cell r="AH57">
            <v>40.200000000000003</v>
          </cell>
          <cell r="AI57">
            <v>38.498405619352781</v>
          </cell>
          <cell r="AJ57">
            <v>41.469723112310383</v>
          </cell>
          <cell r="AK57">
            <v>40.200000000000003</v>
          </cell>
          <cell r="AL57">
            <v>42.780416116216514</v>
          </cell>
          <cell r="AM57">
            <v>41.469723112310383</v>
          </cell>
        </row>
        <row r="58">
          <cell r="D58" t="str">
            <v>х</v>
          </cell>
          <cell r="E58" t="str">
            <v>х</v>
          </cell>
          <cell r="F58" t="str">
            <v>х</v>
          </cell>
          <cell r="G58" t="str">
            <v>х</v>
          </cell>
          <cell r="H58">
            <v>1.0840077681630531</v>
          </cell>
          <cell r="I58">
            <v>1.1005817034785996</v>
          </cell>
          <cell r="J58">
            <v>1.0672348913822491</v>
          </cell>
          <cell r="K58">
            <v>0</v>
          </cell>
          <cell r="L58">
            <v>1.0675646064956092</v>
          </cell>
          <cell r="M58">
            <v>1.0858501373511047</v>
          </cell>
          <cell r="N58">
            <v>1.0274305387513978</v>
          </cell>
          <cell r="O58">
            <v>1.0400560468945166</v>
          </cell>
          <cell r="P58">
            <v>1.0418402385132433</v>
          </cell>
          <cell r="Q58">
            <v>1.0314716544839135</v>
          </cell>
          <cell r="R58">
            <v>1.0328703402721855</v>
          </cell>
          <cell r="S58">
            <v>1.0354734296464099</v>
          </cell>
          <cell r="T58">
            <v>1.0329982901486052</v>
          </cell>
          <cell r="U58">
            <v>1.0355132317681339</v>
          </cell>
          <cell r="V58">
            <v>1.0331176838696776</v>
          </cell>
          <cell r="W58">
            <v>1.0355221148290199</v>
          </cell>
          <cell r="X58">
            <v>1.0352236016973813</v>
          </cell>
          <cell r="Y58">
            <v>1.031424861992899</v>
          </cell>
          <cell r="Z58">
            <v>1.034005555711575</v>
          </cell>
          <cell r="AA58">
            <v>1.0354145680699229</v>
          </cell>
          <cell r="AB58">
            <v>1.0318528180981423</v>
          </cell>
          <cell r="AC58">
            <v>1.0328476094244421</v>
          </cell>
          <cell r="AD58">
            <v>1.0262272889647759</v>
          </cell>
          <cell r="AE58">
            <v>1.0049062465517646</v>
          </cell>
          <cell r="AF58" t="str">
            <v>х</v>
          </cell>
          <cell r="AG58" t="str">
            <v>х</v>
          </cell>
          <cell r="AH58" t="str">
            <v>х</v>
          </cell>
          <cell r="AI58" t="str">
            <v>х</v>
          </cell>
          <cell r="AJ58">
            <v>1.0836845878921348</v>
          </cell>
          <cell r="AK58">
            <v>1.0908784925005743</v>
          </cell>
          <cell r="AL58">
            <v>1.0250098248273818</v>
          </cell>
          <cell r="AM58">
            <v>0</v>
          </cell>
          <cell r="AN58">
            <v>1.0932283497257922</v>
          </cell>
          <cell r="AO58">
            <v>1.0842891170600593</v>
          </cell>
          <cell r="AP58">
            <v>1.0323903188370918</v>
          </cell>
          <cell r="AQ58">
            <v>1.0479981812185954</v>
          </cell>
          <cell r="AR58">
            <v>1.0416595887337263</v>
          </cell>
          <cell r="AS58">
            <v>1.0391700168758131</v>
          </cell>
          <cell r="AT58">
            <v>1.0357532568544456</v>
          </cell>
          <cell r="AU58">
            <v>1.0378035436638966</v>
          </cell>
          <cell r="AV58">
            <v>1.0374021320295601</v>
          </cell>
          <cell r="AW58">
            <v>1.0342616322262486</v>
          </cell>
          <cell r="AX58">
            <v>1.0371141971401456</v>
          </cell>
          <cell r="AY58">
            <v>1.0373790466143471</v>
          </cell>
          <cell r="AZ58">
            <v>1.0346810906453283</v>
          </cell>
          <cell r="BA58">
            <v>1.0367879646324298</v>
          </cell>
          <cell r="BB58">
            <v>1.0351495570620617</v>
          </cell>
          <cell r="BC58">
            <v>1.0370115150871679</v>
          </cell>
          <cell r="BD58">
            <v>1.0343048405466244</v>
          </cell>
          <cell r="BE58">
            <v>1.0317200155499606</v>
          </cell>
          <cell r="BF58">
            <v>1.0373145588645534</v>
          </cell>
          <cell r="BG58">
            <v>1.0265840697563273</v>
          </cell>
        </row>
        <row r="59">
          <cell r="D59" t="str">
            <v>х</v>
          </cell>
          <cell r="E59" t="str">
            <v>х</v>
          </cell>
          <cell r="F59" t="str">
            <v>х</v>
          </cell>
          <cell r="G59" t="str">
            <v>х</v>
          </cell>
          <cell r="H59">
            <v>1.0840486887297542</v>
          </cell>
          <cell r="I59">
            <v>1.1020553784487099</v>
          </cell>
          <cell r="J59">
            <v>1.0658537561731845</v>
          </cell>
          <cell r="K59">
            <v>0</v>
          </cell>
          <cell r="AF59" t="str">
            <v>х</v>
          </cell>
          <cell r="AG59" t="str">
            <v>х</v>
          </cell>
          <cell r="AH59" t="str">
            <v>х</v>
          </cell>
          <cell r="AI59" t="str">
            <v>х</v>
          </cell>
          <cell r="AJ59">
            <v>1.0836845878921348</v>
          </cell>
          <cell r="AK59">
            <v>1.0908784925005743</v>
          </cell>
          <cell r="AL59">
            <v>1.0250098248273818</v>
          </cell>
          <cell r="AM59">
            <v>0</v>
          </cell>
        </row>
        <row r="60">
          <cell r="D60" t="str">
            <v>х</v>
          </cell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J60" t="str">
            <v>х</v>
          </cell>
          <cell r="K60" t="str">
            <v>х</v>
          </cell>
          <cell r="L60">
            <v>1.18956</v>
          </cell>
          <cell r="M60">
            <v>0.94312499999999999</v>
          </cell>
          <cell r="N60">
            <v>1.1963699999999999</v>
          </cell>
          <cell r="O60">
            <v>0.96403000000000005</v>
          </cell>
          <cell r="P60">
            <v>1.1615200000000001</v>
          </cell>
          <cell r="Q60">
            <v>1.0129116975000603</v>
          </cell>
          <cell r="R60">
            <v>1.1113236441388947</v>
          </cell>
          <cell r="S60">
            <v>1.0167591382094396</v>
          </cell>
          <cell r="T60">
            <v>1.1078378436897034</v>
          </cell>
          <cell r="U60">
            <v>1.0203928486137324</v>
          </cell>
          <cell r="V60">
            <v>1.0537357080378702</v>
          </cell>
          <cell r="W60">
            <v>1.0817320626323641</v>
          </cell>
          <cell r="X60">
            <v>1.0549596125951595</v>
          </cell>
          <cell r="Y60">
            <v>1.0805799866729642</v>
          </cell>
          <cell r="Z60">
            <v>1.0560958346057341</v>
          </cell>
          <cell r="AA60">
            <v>1.0795411525828273</v>
          </cell>
          <cell r="AB60">
            <v>1.0571513517619866</v>
          </cell>
          <cell r="AC60">
            <v>1.0786051425142988</v>
          </cell>
          <cell r="AD60">
            <v>1.0581325445394545</v>
          </cell>
          <cell r="AE60">
            <v>1.0581325445394545</v>
          </cell>
          <cell r="AF60" t="str">
            <v>х</v>
          </cell>
          <cell r="AG60" t="str">
            <v>х</v>
          </cell>
          <cell r="AH60" t="str">
            <v>х</v>
          </cell>
          <cell r="AI60" t="str">
            <v>х</v>
          </cell>
          <cell r="AJ60" t="str">
            <v>х</v>
          </cell>
          <cell r="AK60" t="str">
            <v>х</v>
          </cell>
          <cell r="AL60" t="str">
            <v>х</v>
          </cell>
          <cell r="AM60" t="str">
            <v>х</v>
          </cell>
          <cell r="AN60">
            <v>1.18825</v>
          </cell>
          <cell r="AO60">
            <v>1</v>
          </cell>
          <cell r="AP60">
            <v>1.1858500000000001</v>
          </cell>
          <cell r="AQ60">
            <v>0.96072999999999997</v>
          </cell>
          <cell r="AR60">
            <v>1.15733</v>
          </cell>
          <cell r="AS60">
            <v>0.81116405178430473</v>
          </cell>
          <cell r="AT60">
            <v>1.3687084630828446</v>
          </cell>
          <cell r="AU60">
            <v>0.82165104105673348</v>
          </cell>
          <cell r="AV60">
            <v>1.3519032180715271</v>
          </cell>
          <cell r="AW60">
            <v>0.83183411615926339</v>
          </cell>
          <cell r="AX60">
            <v>1.2967016430304348</v>
          </cell>
          <cell r="AY60">
            <v>0.88192212188364982</v>
          </cell>
          <cell r="AZ60">
            <v>1.2804692516011964</v>
          </cell>
          <cell r="BA60">
            <v>0.89262340194502443</v>
          </cell>
          <cell r="BB60">
            <v>1.2654961436053516</v>
          </cell>
          <cell r="BC60">
            <v>0.90276000516711519</v>
          </cell>
          <cell r="BD60">
            <v>1.2516659838415778</v>
          </cell>
          <cell r="BE60">
            <v>0.91235939957710632</v>
          </cell>
          <cell r="BF60">
            <v>1.2388761527869596</v>
          </cell>
          <cell r="BG60">
            <v>1.2388761527869596</v>
          </cell>
        </row>
        <row r="61">
          <cell r="D61" t="str">
            <v>х</v>
          </cell>
          <cell r="E61" t="str">
            <v>х</v>
          </cell>
          <cell r="F61" t="str">
            <v>х</v>
          </cell>
          <cell r="G61" t="str">
            <v>х</v>
          </cell>
          <cell r="H61" t="str">
            <v>х</v>
          </cell>
          <cell r="I61" t="str">
            <v>х</v>
          </cell>
          <cell r="J61" t="str">
            <v>х</v>
          </cell>
          <cell r="K61" t="str">
            <v>х</v>
          </cell>
          <cell r="L61">
            <v>1.1597</v>
          </cell>
          <cell r="M61">
            <v>1.0207649999999999</v>
          </cell>
          <cell r="N61">
            <v>1.0341050000000001</v>
          </cell>
          <cell r="O61">
            <v>1.045939</v>
          </cell>
          <cell r="P61">
            <v>1.0378320000000001</v>
          </cell>
          <cell r="Q61">
            <v>1.0272600000000001</v>
          </cell>
          <cell r="R61">
            <v>1.0297369999999999</v>
          </cell>
          <cell r="S61">
            <v>1.0324899999999999</v>
          </cell>
          <cell r="T61">
            <v>1.0248949999999999</v>
          </cell>
          <cell r="U61">
            <v>1.0374399999999999</v>
          </cell>
          <cell r="V61">
            <v>1.0203549999999999</v>
          </cell>
          <cell r="W61">
            <v>1.0421320000000001</v>
          </cell>
          <cell r="X61">
            <v>1.02</v>
          </cell>
          <cell r="Y61">
            <v>1.0343899999999999</v>
          </cell>
          <cell r="Z61">
            <v>1.0252220000000001</v>
          </cell>
          <cell r="AA61">
            <v>1.0371570000000001</v>
          </cell>
          <cell r="AB61">
            <v>1.0183150000000001</v>
          </cell>
          <cell r="AC61">
            <v>1.0390760000000001</v>
          </cell>
          <cell r="AD61">
            <v>1.0053909999999999</v>
          </cell>
          <cell r="AE61">
            <v>1.0044150000000001</v>
          </cell>
          <cell r="AF61" t="str">
            <v>х</v>
          </cell>
          <cell r="AG61" t="str">
            <v>х</v>
          </cell>
          <cell r="AH61" t="str">
            <v>х</v>
          </cell>
          <cell r="AI61" t="str">
            <v>х</v>
          </cell>
          <cell r="AJ61" t="str">
            <v>х</v>
          </cell>
          <cell r="AK61" t="str">
            <v>х</v>
          </cell>
          <cell r="AL61" t="str">
            <v>х</v>
          </cell>
          <cell r="AM61" t="str">
            <v>х</v>
          </cell>
          <cell r="AN61">
            <v>1.1599999999999999</v>
          </cell>
          <cell r="AO61">
            <v>1.0169999999999999</v>
          </cell>
          <cell r="AP61">
            <v>1.047995</v>
          </cell>
          <cell r="AQ61">
            <v>1.048</v>
          </cell>
          <cell r="AR61">
            <v>1.03542</v>
          </cell>
          <cell r="AS61">
            <v>1.0429060000000001</v>
          </cell>
          <cell r="AT61">
            <v>1.028683</v>
          </cell>
          <cell r="AU61">
            <v>1.0469470000000001</v>
          </cell>
          <cell r="AV61">
            <v>1.028</v>
          </cell>
          <cell r="AW61">
            <v>1.040543</v>
          </cell>
          <cell r="AX61">
            <v>1.0337149999999999</v>
          </cell>
          <cell r="AY61">
            <v>1.0410349999999999</v>
          </cell>
          <cell r="AZ61">
            <v>1.0283850000000001</v>
          </cell>
          <cell r="BA61">
            <v>1.045212</v>
          </cell>
          <cell r="BB61">
            <v>1.0252270000000001</v>
          </cell>
          <cell r="BC61">
            <v>1.048861</v>
          </cell>
          <cell r="BD61">
            <v>1.02</v>
          </cell>
          <cell r="BE61">
            <v>1.0435650000000001</v>
          </cell>
          <cell r="BF61">
            <v>1.0311380000000001</v>
          </cell>
          <cell r="BG61">
            <v>1.02203</v>
          </cell>
        </row>
        <row r="63">
          <cell r="D63">
            <v>258649.7212704691</v>
          </cell>
          <cell r="E63">
            <v>130096.39097506629</v>
          </cell>
          <cell r="F63">
            <v>128553.33029540282</v>
          </cell>
          <cell r="G63">
            <v>269194</v>
          </cell>
          <cell r="H63">
            <v>280378.30709039699</v>
          </cell>
          <cell r="I63">
            <v>143181.70759575636</v>
          </cell>
          <cell r="J63">
            <v>137196.59949464063</v>
          </cell>
          <cell r="K63">
            <v>0</v>
          </cell>
        </row>
        <row r="65">
          <cell r="D65">
            <v>20.006940073520198</v>
          </cell>
          <cell r="E65">
            <v>19.870299577189964</v>
          </cell>
          <cell r="F65">
            <v>20.14868972717597</v>
          </cell>
          <cell r="G65">
            <v>20.962766035796321</v>
          </cell>
          <cell r="H65">
            <v>21.688497152194344</v>
          </cell>
          <cell r="I65">
            <v>21.898170520429328</v>
          </cell>
          <cell r="J65">
            <v>21.475556627678564</v>
          </cell>
          <cell r="K65">
            <v>0</v>
          </cell>
        </row>
        <row r="66">
          <cell r="D66">
            <v>16.862813872367131</v>
          </cell>
          <cell r="E66">
            <v>16.14</v>
          </cell>
          <cell r="F66">
            <v>17.61</v>
          </cell>
          <cell r="G66">
            <v>16.862813872367131</v>
          </cell>
          <cell r="H66">
            <v>18.461824382458527</v>
          </cell>
          <cell r="I66">
            <v>17.61</v>
          </cell>
          <cell r="J66">
            <v>19.33578</v>
          </cell>
          <cell r="K66">
            <v>18.461824382458527</v>
          </cell>
        </row>
        <row r="67">
          <cell r="D67">
            <v>30.79967599931765</v>
          </cell>
          <cell r="E67">
            <v>29.47</v>
          </cell>
          <cell r="F67">
            <v>32.15</v>
          </cell>
          <cell r="G67">
            <v>30.79967599931765</v>
          </cell>
          <cell r="H67">
            <v>33.176949902272362</v>
          </cell>
          <cell r="I67">
            <v>32.15</v>
          </cell>
          <cell r="J67">
            <v>34.221524762026</v>
          </cell>
          <cell r="K67">
            <v>33.176949902272362</v>
          </cell>
        </row>
        <row r="68">
          <cell r="D68">
            <v>52.191804802478693</v>
          </cell>
          <cell r="E68">
            <v>49.91</v>
          </cell>
          <cell r="F68">
            <v>54.45</v>
          </cell>
          <cell r="G68">
            <v>52.191804802478693</v>
          </cell>
          <cell r="H68">
            <v>44.422785379751971</v>
          </cell>
          <cell r="I68">
            <v>54.45</v>
          </cell>
          <cell r="J68">
            <v>34.221524762026</v>
          </cell>
          <cell r="K68">
            <v>44.422785379751971</v>
          </cell>
        </row>
        <row r="69">
          <cell r="D69" t="str">
            <v>х</v>
          </cell>
          <cell r="E69" t="str">
            <v>х</v>
          </cell>
          <cell r="F69" t="str">
            <v>х</v>
          </cell>
          <cell r="G69" t="str">
            <v>х</v>
          </cell>
          <cell r="H69">
            <v>1.0840077681630531</v>
          </cell>
          <cell r="I69">
            <v>1.1005817034785996</v>
          </cell>
          <cell r="J69">
            <v>1.0672348913822491</v>
          </cell>
          <cell r="K69">
            <v>0</v>
          </cell>
        </row>
        <row r="70">
          <cell r="D70" t="str">
            <v>х</v>
          </cell>
          <cell r="E70" t="str">
            <v>х</v>
          </cell>
          <cell r="F70" t="str">
            <v>х</v>
          </cell>
          <cell r="G70" t="str">
            <v>х</v>
          </cell>
          <cell r="H70">
            <v>1.0840486887297542</v>
          </cell>
          <cell r="I70">
            <v>1.1020553784487099</v>
          </cell>
          <cell r="J70">
            <v>1.0658537561731845</v>
          </cell>
          <cell r="K70">
            <v>0</v>
          </cell>
        </row>
        <row r="71">
          <cell r="D71" t="str">
            <v>х</v>
          </cell>
          <cell r="E71" t="str">
            <v>х</v>
          </cell>
          <cell r="F71" t="str">
            <v>х</v>
          </cell>
          <cell r="G71" t="str">
            <v>х</v>
          </cell>
          <cell r="H71" t="str">
            <v>х</v>
          </cell>
          <cell r="I71" t="str">
            <v>х</v>
          </cell>
          <cell r="J71" t="str">
            <v>х</v>
          </cell>
          <cell r="K71" t="str">
            <v>х</v>
          </cell>
          <cell r="AF71" t="str">
            <v>х</v>
          </cell>
          <cell r="AG71" t="str">
            <v>х</v>
          </cell>
          <cell r="AH71" t="str">
            <v>х</v>
          </cell>
          <cell r="AI71" t="str">
            <v>х</v>
          </cell>
          <cell r="AJ71" t="str">
            <v>х</v>
          </cell>
          <cell r="AK71" t="str">
            <v>х</v>
          </cell>
          <cell r="AL71" t="str">
            <v>х</v>
          </cell>
          <cell r="AM71" t="str">
            <v>х</v>
          </cell>
        </row>
        <row r="72">
          <cell r="D72" t="str">
            <v>х</v>
          </cell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  <cell r="I72" t="str">
            <v>х</v>
          </cell>
          <cell r="J72" t="str">
            <v>х</v>
          </cell>
          <cell r="K72" t="str">
            <v>х</v>
          </cell>
          <cell r="AF72" t="str">
            <v>х</v>
          </cell>
          <cell r="AG72" t="str">
            <v>х</v>
          </cell>
          <cell r="AH72" t="str">
            <v>х</v>
          </cell>
          <cell r="AI72" t="str">
            <v>х</v>
          </cell>
          <cell r="AJ72" t="str">
            <v>х</v>
          </cell>
          <cell r="AK72" t="str">
            <v>х</v>
          </cell>
          <cell r="AL72" t="str">
            <v>х</v>
          </cell>
          <cell r="AM72" t="str">
            <v>х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3">
          <cell r="D13">
            <v>98366.55809496771</v>
          </cell>
          <cell r="E13">
            <v>80468</v>
          </cell>
          <cell r="F13">
            <v>104584.96055274436</v>
          </cell>
          <cell r="G13">
            <v>0</v>
          </cell>
          <cell r="AB13">
            <v>105074.29503833517</v>
          </cell>
          <cell r="AC13">
            <v>90680</v>
          </cell>
          <cell r="AD13">
            <v>111131.91265001518</v>
          </cell>
          <cell r="AE13">
            <v>0</v>
          </cell>
        </row>
        <row r="14">
          <cell r="D14">
            <v>10863.825256247375</v>
          </cell>
          <cell r="E14">
            <v>13486</v>
          </cell>
          <cell r="F14">
            <v>11551.070841957584</v>
          </cell>
          <cell r="G14">
            <v>0</v>
          </cell>
          <cell r="AB14">
            <v>5850.5097657832193</v>
          </cell>
          <cell r="AC14">
            <v>10506</v>
          </cell>
          <cell r="AD14">
            <v>6220.6130135666663</v>
          </cell>
          <cell r="AE14">
            <v>0</v>
          </cell>
        </row>
        <row r="16">
          <cell r="D16">
            <v>72512.601421173866</v>
          </cell>
          <cell r="E16">
            <v>42542</v>
          </cell>
          <cell r="F16">
            <v>77095.482579766336</v>
          </cell>
          <cell r="G16">
            <v>0</v>
          </cell>
          <cell r="AB16">
            <v>89862.673453906827</v>
          </cell>
          <cell r="AC16">
            <v>59425</v>
          </cell>
          <cell r="AD16">
            <v>94958.003884155914</v>
          </cell>
          <cell r="AE16">
            <v>0</v>
          </cell>
        </row>
        <row r="17">
          <cell r="D17">
            <v>16819.359162207762</v>
          </cell>
          <cell r="E17">
            <v>9567</v>
          </cell>
          <cell r="F17">
            <v>17882.362318809086</v>
          </cell>
          <cell r="G17">
            <v>0</v>
          </cell>
          <cell r="AB17">
            <v>20843.723028479155</v>
          </cell>
          <cell r="AC17">
            <v>13474</v>
          </cell>
          <cell r="AD17">
            <v>22025.589226586086</v>
          </cell>
          <cell r="AE17">
            <v>0</v>
          </cell>
        </row>
        <row r="19">
          <cell r="D19">
            <v>3345.5573684417591</v>
          </cell>
          <cell r="E19">
            <v>16718</v>
          </cell>
          <cell r="F19">
            <v>3557.1973275693849</v>
          </cell>
          <cell r="G19">
            <v>0</v>
          </cell>
          <cell r="AB19">
            <v>2394.7034591362358</v>
          </cell>
          <cell r="AC19">
            <v>11455</v>
          </cell>
          <cell r="AD19">
            <v>2546.1923999611945</v>
          </cell>
          <cell r="AE19">
            <v>0</v>
          </cell>
        </row>
        <row r="27">
          <cell r="D27">
            <v>11644.5740491047</v>
          </cell>
          <cell r="E27">
            <v>7722</v>
          </cell>
          <cell r="F27">
            <v>12381.209803451064</v>
          </cell>
          <cell r="G27">
            <v>0</v>
          </cell>
          <cell r="AB27">
            <v>6966.4083595088832</v>
          </cell>
          <cell r="AC27">
            <v>9294</v>
          </cell>
          <cell r="AD27">
            <v>7407.1033523314154</v>
          </cell>
          <cell r="AE27">
            <v>0</v>
          </cell>
        </row>
        <row r="28">
          <cell r="D28">
            <v>11883.74312362566</v>
          </cell>
          <cell r="E28">
            <v>10634</v>
          </cell>
          <cell r="F28">
            <v>12635.682969106299</v>
          </cell>
          <cell r="G28">
            <v>0</v>
          </cell>
          <cell r="AB28">
            <v>2849.2865756429087</v>
          </cell>
          <cell r="AC28">
            <v>9456</v>
          </cell>
          <cell r="AD28">
            <v>3029.973078574867</v>
          </cell>
          <cell r="AE28">
            <v>0</v>
          </cell>
        </row>
        <row r="29">
          <cell r="D29">
            <v>4780.2036464277589</v>
          </cell>
          <cell r="E29">
            <v>67696</v>
          </cell>
          <cell r="F29">
            <v>5086.6907624285495</v>
          </cell>
          <cell r="G29">
            <v>0</v>
          </cell>
          <cell r="AB29">
            <v>-16787.2940566012</v>
          </cell>
          <cell r="AC29">
            <v>43665</v>
          </cell>
          <cell r="AD29">
            <v>3676.730347175303</v>
          </cell>
          <cell r="AE29">
            <v>0</v>
          </cell>
        </row>
      </sheetData>
      <sheetData sheetId="28" refreshError="1">
        <row r="13">
          <cell r="D13">
            <v>12980.157247879999</v>
          </cell>
          <cell r="E13">
            <v>12032</v>
          </cell>
          <cell r="F13">
            <v>13986.102252499999</v>
          </cell>
          <cell r="G13">
            <v>0</v>
          </cell>
          <cell r="AB13">
            <v>11656.60839271152</v>
          </cell>
          <cell r="AC13">
            <v>11128</v>
          </cell>
          <cell r="AD13">
            <v>12072.9</v>
          </cell>
          <cell r="AE13">
            <v>0</v>
          </cell>
        </row>
        <row r="16">
          <cell r="D16">
            <v>0</v>
          </cell>
          <cell r="E16">
            <v>0</v>
          </cell>
          <cell r="F16">
            <v>765.02550000000008</v>
          </cell>
          <cell r="G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D17">
            <v>12980.157247879999</v>
          </cell>
          <cell r="E17">
            <v>12032</v>
          </cell>
          <cell r="F17">
            <v>13221.076752499999</v>
          </cell>
          <cell r="G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25">
          <cell r="D25">
            <v>1843.5102787303774</v>
          </cell>
          <cell r="E25">
            <v>1679</v>
          </cell>
          <cell r="F25">
            <v>4242.8705706081764</v>
          </cell>
          <cell r="G25">
            <v>0</v>
          </cell>
          <cell r="AB25">
            <v>3105.0604011623486</v>
          </cell>
          <cell r="AC25">
            <v>2535</v>
          </cell>
          <cell r="AD25">
            <v>8248.7349208032792</v>
          </cell>
          <cell r="AE25">
            <v>0</v>
          </cell>
        </row>
        <row r="26">
          <cell r="D26">
            <v>158.94087200125193</v>
          </cell>
          <cell r="E26">
            <v>0</v>
          </cell>
          <cell r="F26">
            <v>190.60562476828878</v>
          </cell>
          <cell r="G26">
            <v>0</v>
          </cell>
          <cell r="AB26">
            <v>262.54740306550474</v>
          </cell>
          <cell r="AC26">
            <v>0</v>
          </cell>
          <cell r="AD26">
            <v>350.32527530648986</v>
          </cell>
          <cell r="AE26">
            <v>0</v>
          </cell>
        </row>
        <row r="27">
          <cell r="D27">
            <v>133.12115972920344</v>
          </cell>
          <cell r="E27">
            <v>228</v>
          </cell>
          <cell r="F27">
            <v>308.20140636945888</v>
          </cell>
          <cell r="G27">
            <v>0</v>
          </cell>
          <cell r="AB27">
            <v>105.88608510255361</v>
          </cell>
          <cell r="AC27">
            <v>155</v>
          </cell>
          <cell r="AD27">
            <v>196.4130112705412</v>
          </cell>
          <cell r="AE27">
            <v>0</v>
          </cell>
        </row>
        <row r="28">
          <cell r="D28">
            <v>1475.4873158069604</v>
          </cell>
          <cell r="E28">
            <v>1376</v>
          </cell>
          <cell r="F28">
            <v>3648.6253446651772</v>
          </cell>
          <cell r="G28">
            <v>0</v>
          </cell>
          <cell r="AB28">
            <v>2003.375105616976</v>
          </cell>
          <cell r="AC28">
            <v>2061</v>
          </cell>
          <cell r="AD28">
            <v>2136.9759357228349</v>
          </cell>
          <cell r="AE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D31">
            <v>26.01201417199513</v>
          </cell>
          <cell r="E31">
            <v>58</v>
          </cell>
          <cell r="F31">
            <v>51.698386496586394</v>
          </cell>
          <cell r="G31">
            <v>0</v>
          </cell>
          <cell r="AB31">
            <v>43.948538868674696</v>
          </cell>
          <cell r="AC31">
            <v>28</v>
          </cell>
          <cell r="AD31">
            <v>35.990698503413597</v>
          </cell>
          <cell r="AE31">
            <v>0</v>
          </cell>
        </row>
        <row r="32">
          <cell r="D32">
            <v>49.948917020966419</v>
          </cell>
          <cell r="E32">
            <v>17</v>
          </cell>
          <cell r="F32">
            <v>43.739808308665289</v>
          </cell>
          <cell r="G32">
            <v>0</v>
          </cell>
          <cell r="AB32">
            <v>689.30326850863923</v>
          </cell>
          <cell r="AC32">
            <v>291</v>
          </cell>
          <cell r="AD32">
            <v>5529.03</v>
          </cell>
          <cell r="AE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D34">
            <v>17874.537362777159</v>
          </cell>
          <cell r="E34">
            <v>19716</v>
          </cell>
          <cell r="F34">
            <v>17874.537362777159</v>
          </cell>
          <cell r="G34">
            <v>0</v>
          </cell>
          <cell r="AB34">
            <v>25464.206704605487</v>
          </cell>
          <cell r="AC34">
            <v>23753</v>
          </cell>
          <cell r="AD34">
            <v>25464.206704605487</v>
          </cell>
          <cell r="AE34">
            <v>0</v>
          </cell>
        </row>
        <row r="35">
          <cell r="D35">
            <v>17874.537362777159</v>
          </cell>
          <cell r="E35">
            <v>19716</v>
          </cell>
          <cell r="F35">
            <v>17874.537362777159</v>
          </cell>
          <cell r="G35">
            <v>0</v>
          </cell>
          <cell r="AB35">
            <v>25464.206704605487</v>
          </cell>
          <cell r="AC35">
            <v>23753</v>
          </cell>
          <cell r="AD35">
            <v>25464.206704605487</v>
          </cell>
          <cell r="AE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D38">
            <v>2401.7808</v>
          </cell>
          <cell r="E38">
            <v>0</v>
          </cell>
          <cell r="F38">
            <v>2487.38</v>
          </cell>
          <cell r="G38">
            <v>0</v>
          </cell>
          <cell r="AB38">
            <v>1810.2058</v>
          </cell>
          <cell r="AC38">
            <v>0</v>
          </cell>
          <cell r="AD38">
            <v>1728.32</v>
          </cell>
          <cell r="AE38">
            <v>0</v>
          </cell>
        </row>
        <row r="39">
          <cell r="D39">
            <v>2401.7808</v>
          </cell>
          <cell r="E39">
            <v>0</v>
          </cell>
          <cell r="F39">
            <v>2487.38</v>
          </cell>
          <cell r="G39">
            <v>0</v>
          </cell>
          <cell r="AB39">
            <v>1810.2058</v>
          </cell>
          <cell r="AC39">
            <v>0</v>
          </cell>
          <cell r="AD39">
            <v>1728.32</v>
          </cell>
          <cell r="AE39">
            <v>0</v>
          </cell>
        </row>
        <row r="43">
          <cell r="D43">
            <v>1399</v>
          </cell>
          <cell r="E43">
            <v>0</v>
          </cell>
          <cell r="F43">
            <v>1399</v>
          </cell>
          <cell r="G43">
            <v>0</v>
          </cell>
          <cell r="AB43">
            <v>1284.5999999999999</v>
          </cell>
          <cell r="AC43">
            <v>0</v>
          </cell>
          <cell r="AD43">
            <v>1284.5999999999999</v>
          </cell>
          <cell r="AE43">
            <v>0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201"/>
  <sheetViews>
    <sheetView view="pageBreakPreview" zoomScale="60" zoomScaleNormal="7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U48" sqref="U48"/>
    </sheetView>
  </sheetViews>
  <sheetFormatPr defaultColWidth="9.140625" defaultRowHeight="15" outlineLevelRow="1" outlineLevelCol="2"/>
  <cols>
    <col min="1" max="1" width="9.5703125" style="5" customWidth="1"/>
    <col min="2" max="2" width="47.85546875" style="6" customWidth="1"/>
    <col min="3" max="3" width="12.140625" style="7" bestFit="1" customWidth="1"/>
    <col min="4" max="4" width="19.28515625" style="7" customWidth="1"/>
    <col min="5" max="5" width="18.5703125" style="76" customWidth="1"/>
    <col min="6" max="6" width="15.42578125" style="7" customWidth="1"/>
    <col min="7" max="7" width="15.28515625" style="7" customWidth="1"/>
    <col min="8" max="8" width="15.5703125" style="7" customWidth="1"/>
    <col min="9" max="9" width="16.7109375" style="7" customWidth="1"/>
    <col min="10" max="11" width="15.140625" style="7" hidden="1" customWidth="1" outlineLevel="1"/>
    <col min="12" max="12" width="16.28515625" style="7" customWidth="1" collapsed="1"/>
    <col min="13" max="14" width="15.140625" style="7" hidden="1" customWidth="1" outlineLevel="1"/>
    <col min="15" max="15" width="16.7109375" style="7" customWidth="1" collapsed="1"/>
    <col min="16" max="17" width="16.7109375" style="7" hidden="1" customWidth="1" outlineLevel="2"/>
    <col min="18" max="18" width="16.7109375" style="7" customWidth="1" collapsed="1"/>
    <col min="19" max="20" width="16.7109375" style="7" hidden="1" customWidth="1" outlineLevel="1"/>
    <col min="21" max="21" width="16.7109375" style="7" customWidth="1" collapsed="1"/>
    <col min="22" max="23" width="16.7109375" style="7" hidden="1" customWidth="1" outlineLevel="1"/>
    <col min="24" max="24" width="16.7109375" style="7" customWidth="1" collapsed="1"/>
    <col min="25" max="26" width="16.7109375" style="7" hidden="1" customWidth="1" outlineLevel="1"/>
    <col min="27" max="27" width="16.7109375" style="7" customWidth="1" collapsed="1"/>
    <col min="28" max="29" width="16.7109375" style="7" hidden="1" customWidth="1" outlineLevel="1"/>
    <col min="30" max="30" width="16.28515625" style="7" customWidth="1" collapsed="1"/>
    <col min="31" max="32" width="16.7109375" style="7" hidden="1" customWidth="1" outlineLevel="1"/>
    <col min="33" max="33" width="16.7109375" style="7" customWidth="1" collapsed="1"/>
    <col min="34" max="35" width="16.7109375" style="7" hidden="1" customWidth="1" outlineLevel="1"/>
    <col min="36" max="36" width="16.7109375" style="7" customWidth="1" collapsed="1"/>
    <col min="37" max="38" width="16.7109375" style="7" hidden="1" customWidth="1" outlineLevel="1"/>
    <col min="39" max="39" width="16.7109375" style="7" customWidth="1" collapsed="1"/>
    <col min="40" max="41" width="16.7109375" style="7" hidden="1" customWidth="1" outlineLevel="1"/>
    <col min="42" max="42" width="16.7109375" style="7" customWidth="1" collapsed="1"/>
    <col min="43" max="44" width="16.7109375" style="7" hidden="1" customWidth="1" outlineLevel="1"/>
    <col min="45" max="45" width="16.7109375" style="7" customWidth="1" collapsed="1"/>
    <col min="46" max="47" width="16.7109375" style="7" hidden="1" customWidth="1" outlineLevel="1"/>
    <col min="48" max="48" width="16.7109375" style="7" customWidth="1" collapsed="1"/>
    <col min="49" max="50" width="16.7109375" style="7" hidden="1" customWidth="1" outlineLevel="1"/>
    <col min="51" max="51" width="16.7109375" style="7" customWidth="1" collapsed="1"/>
    <col min="52" max="53" width="16.7109375" style="7" hidden="1" customWidth="1" outlineLevel="1"/>
    <col min="54" max="54" width="16.7109375" style="7" customWidth="1" collapsed="1"/>
    <col min="55" max="56" width="16.7109375" style="7" hidden="1" customWidth="1" outlineLevel="1"/>
    <col min="57" max="57" width="16.7109375" style="7" customWidth="1" collapsed="1"/>
    <col min="58" max="59" width="16.7109375" style="7" hidden="1" customWidth="1" outlineLevel="1"/>
    <col min="60" max="60" width="16.7109375" style="7" customWidth="1" collapsed="1"/>
    <col min="61" max="62" width="16.7109375" style="7" hidden="1" customWidth="1" outlineLevel="1"/>
    <col min="63" max="63" width="16.7109375" style="7" customWidth="1" collapsed="1"/>
    <col min="64" max="65" width="16.7109375" style="7" hidden="1" customWidth="1" outlineLevel="1"/>
    <col min="66" max="66" width="16.7109375" style="7" customWidth="1" collapsed="1"/>
    <col min="67" max="68" width="16.7109375" style="7" hidden="1" customWidth="1" outlineLevel="1"/>
    <col min="69" max="69" width="16.7109375" style="7" customWidth="1" collapsed="1"/>
    <col min="70" max="71" width="16.7109375" style="7" hidden="1" customWidth="1" outlineLevel="1"/>
    <col min="72" max="72" width="16.5703125" style="76" customWidth="1" collapsed="1"/>
    <col min="73" max="73" width="16.28515625" style="7" customWidth="1"/>
    <col min="74" max="75" width="15.140625" style="7" customWidth="1"/>
    <col min="76" max="76" width="15.42578125" style="7" customWidth="1"/>
    <col min="77" max="78" width="15.140625" style="7" hidden="1" customWidth="1" outlineLevel="1"/>
    <col min="79" max="79" width="16.5703125" style="7" customWidth="1" collapsed="1"/>
    <col min="80" max="81" width="15.140625" style="7" hidden="1" customWidth="1" outlineLevel="1"/>
    <col min="82" max="82" width="15.140625" style="7" customWidth="1" collapsed="1"/>
    <col min="83" max="84" width="15.140625" style="7" hidden="1" customWidth="1" outlineLevel="2"/>
    <col min="85" max="85" width="15.140625" style="7" customWidth="1" collapsed="1"/>
    <col min="86" max="87" width="15.140625" style="7" hidden="1" customWidth="1" outlineLevel="1"/>
    <col min="88" max="88" width="15.140625" style="7" customWidth="1" collapsed="1"/>
    <col min="89" max="90" width="15.140625" style="7" hidden="1" customWidth="1" outlineLevel="1"/>
    <col min="91" max="91" width="15.140625" style="7" customWidth="1" collapsed="1"/>
    <col min="92" max="93" width="15.140625" style="7" hidden="1" customWidth="1" outlineLevel="1"/>
    <col min="94" max="94" width="15.140625" style="7" customWidth="1" collapsed="1"/>
    <col min="95" max="96" width="15.140625" style="7" hidden="1" customWidth="1" outlineLevel="1"/>
    <col min="97" max="97" width="15.140625" style="7" customWidth="1" collapsed="1"/>
    <col min="98" max="99" width="15.140625" style="7" hidden="1" customWidth="1" outlineLevel="1"/>
    <col min="100" max="100" width="15.140625" style="7" customWidth="1" collapsed="1"/>
    <col min="101" max="102" width="15.140625" style="7" hidden="1" customWidth="1" outlineLevel="1"/>
    <col min="103" max="103" width="15.140625" style="7" customWidth="1" collapsed="1"/>
    <col min="104" max="105" width="15.140625" style="7" hidden="1" customWidth="1" outlineLevel="1"/>
    <col min="106" max="106" width="15.140625" style="7" customWidth="1" collapsed="1"/>
    <col min="107" max="108" width="15.140625" style="7" hidden="1" customWidth="1" outlineLevel="1"/>
    <col min="109" max="109" width="15.140625" style="7" customWidth="1" collapsed="1"/>
    <col min="110" max="111" width="15.140625" style="7" hidden="1" customWidth="1" outlineLevel="1"/>
    <col min="112" max="112" width="15.140625" style="7" customWidth="1" collapsed="1"/>
    <col min="113" max="114" width="15.140625" style="7" hidden="1" customWidth="1" outlineLevel="1"/>
    <col min="115" max="115" width="15.140625" style="7" customWidth="1" collapsed="1"/>
    <col min="116" max="117" width="15.140625" style="7" hidden="1" customWidth="1" outlineLevel="1"/>
    <col min="118" max="118" width="15.140625" style="7" customWidth="1" collapsed="1"/>
    <col min="119" max="120" width="15.140625" style="7" hidden="1" customWidth="1" outlineLevel="1"/>
    <col min="121" max="121" width="15.140625" style="7" customWidth="1" collapsed="1"/>
    <col min="122" max="123" width="15.140625" style="7" hidden="1" customWidth="1" outlineLevel="1"/>
    <col min="124" max="124" width="15.140625" style="7" customWidth="1" collapsed="1"/>
    <col min="125" max="126" width="15.140625" style="7" hidden="1" customWidth="1" outlineLevel="1"/>
    <col min="127" max="127" width="15.140625" style="7" customWidth="1" collapsed="1"/>
    <col min="128" max="129" width="15.140625" style="7" hidden="1" customWidth="1" outlineLevel="1"/>
    <col min="130" max="130" width="15.140625" style="7" customWidth="1" collapsed="1"/>
    <col min="131" max="132" width="15.140625" style="7" hidden="1" customWidth="1" outlineLevel="1"/>
    <col min="133" max="133" width="15.140625" style="7" customWidth="1" collapsed="1"/>
    <col min="134" max="135" width="15.140625" style="7" hidden="1" customWidth="1" outlineLevel="1"/>
    <col min="136" max="136" width="15.140625" style="7" customWidth="1" collapsed="1"/>
    <col min="137" max="138" width="15.140625" style="7" hidden="1" customWidth="1" outlineLevel="1"/>
    <col min="139" max="139" width="16.5703125" style="7" bestFit="1" customWidth="1" collapsed="1"/>
    <col min="140" max="140" width="15.5703125" style="7" customWidth="1"/>
    <col min="141" max="141" width="17.140625" style="7" customWidth="1"/>
    <col min="142" max="142" width="13.42578125" style="7" bestFit="1" customWidth="1"/>
    <col min="143" max="143" width="12" style="7" customWidth="1"/>
    <col min="144" max="144" width="14.5703125" style="7" customWidth="1"/>
    <col min="145" max="145" width="9.140625" style="7"/>
    <col min="146" max="146" width="14.7109375" style="7" bestFit="1" customWidth="1"/>
    <col min="147" max="16384" width="9.140625" style="7"/>
  </cols>
  <sheetData>
    <row r="1" spans="1:141" ht="41.25" customHeight="1" outlineLevel="1">
      <c r="I1" s="13"/>
      <c r="J1" s="8"/>
      <c r="K1" s="8"/>
      <c r="L1" s="8"/>
      <c r="M1" s="8"/>
      <c r="N1" s="8"/>
      <c r="O1" s="76"/>
      <c r="R1" s="76"/>
      <c r="U1" s="76"/>
      <c r="BB1" s="384" t="s">
        <v>353</v>
      </c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X1" s="13"/>
      <c r="DQ1" s="385" t="s">
        <v>339</v>
      </c>
      <c r="DR1" s="386"/>
      <c r="DS1" s="386"/>
      <c r="DT1" s="386"/>
      <c r="DU1" s="386"/>
      <c r="DV1" s="386"/>
      <c r="DW1" s="386"/>
      <c r="DX1" s="386"/>
      <c r="DY1" s="386"/>
      <c r="DZ1" s="386"/>
      <c r="EA1" s="386"/>
      <c r="EB1" s="386"/>
      <c r="EC1" s="386"/>
      <c r="ED1" s="386"/>
      <c r="EE1" s="386"/>
      <c r="EF1" s="386"/>
      <c r="EG1" s="386"/>
    </row>
    <row r="2" spans="1:141" outlineLevel="1">
      <c r="H2" s="317"/>
      <c r="I2" s="180"/>
      <c r="J2" s="317"/>
      <c r="K2" s="317"/>
      <c r="L2" s="180"/>
      <c r="M2" s="180"/>
      <c r="N2" s="180"/>
      <c r="O2" s="204"/>
      <c r="P2" s="180"/>
      <c r="Q2" s="180"/>
      <c r="R2" s="204"/>
      <c r="S2" s="180"/>
      <c r="T2" s="180"/>
      <c r="U2" s="204"/>
      <c r="V2" s="180"/>
      <c r="W2" s="180"/>
      <c r="X2" s="317"/>
      <c r="Y2" s="180"/>
      <c r="Z2" s="180"/>
      <c r="AA2" s="317"/>
      <c r="AB2" s="180"/>
      <c r="AC2" s="180"/>
      <c r="AD2" s="317"/>
      <c r="AE2" s="180"/>
      <c r="AF2" s="180"/>
      <c r="AG2" s="317"/>
      <c r="AH2" s="180"/>
      <c r="AI2" s="180"/>
      <c r="AJ2" s="317"/>
      <c r="AK2" s="180"/>
      <c r="AL2" s="180"/>
      <c r="AM2" s="317"/>
      <c r="AN2" s="180"/>
      <c r="AO2" s="180"/>
      <c r="AP2" s="317"/>
      <c r="AQ2" s="180"/>
      <c r="AR2" s="180"/>
      <c r="AS2" s="317"/>
      <c r="AT2" s="180"/>
      <c r="AU2" s="180"/>
      <c r="AW2" s="180"/>
      <c r="AX2" s="180"/>
      <c r="AZ2" s="180"/>
      <c r="BA2" s="180"/>
      <c r="BC2" s="180"/>
      <c r="BD2" s="180"/>
      <c r="BF2" s="180"/>
      <c r="BG2" s="180"/>
      <c r="BI2" s="180"/>
      <c r="BJ2" s="180"/>
      <c r="BL2" s="180"/>
      <c r="BM2" s="180"/>
      <c r="BO2" s="180"/>
      <c r="BP2" s="180"/>
      <c r="BR2" s="180"/>
      <c r="BS2" s="180"/>
      <c r="BU2" s="13"/>
      <c r="BX2" s="69"/>
    </row>
    <row r="3" spans="1:141" outlineLevel="1">
      <c r="J3" s="317"/>
      <c r="K3" s="317"/>
      <c r="L3" s="317"/>
      <c r="M3" s="317"/>
      <c r="N3" s="317"/>
      <c r="O3" s="69"/>
      <c r="P3" s="69"/>
      <c r="Q3" s="69"/>
      <c r="R3" s="69"/>
      <c r="S3" s="69"/>
      <c r="T3" s="69"/>
      <c r="V3" s="69"/>
      <c r="W3" s="69"/>
      <c r="Y3" s="69"/>
      <c r="Z3" s="69"/>
      <c r="AB3" s="69"/>
      <c r="AC3" s="69"/>
      <c r="AE3" s="69"/>
      <c r="AF3" s="69"/>
      <c r="AH3" s="69"/>
      <c r="AI3" s="69"/>
      <c r="AK3" s="69"/>
      <c r="AL3" s="69"/>
      <c r="AN3" s="69"/>
      <c r="AO3" s="69"/>
      <c r="AQ3" s="69"/>
      <c r="AR3" s="69"/>
      <c r="AT3" s="69"/>
      <c r="AU3" s="69"/>
      <c r="AW3" s="69"/>
      <c r="AX3" s="69"/>
      <c r="AZ3" s="69"/>
      <c r="BA3" s="69"/>
      <c r="BC3" s="69"/>
      <c r="BD3" s="69"/>
      <c r="BF3" s="69"/>
      <c r="BG3" s="69"/>
      <c r="BI3" s="69"/>
      <c r="BJ3" s="69"/>
      <c r="BL3" s="69"/>
      <c r="BM3" s="69"/>
      <c r="BO3" s="69"/>
      <c r="BP3" s="69"/>
      <c r="BR3" s="69"/>
      <c r="BS3" s="69"/>
      <c r="BU3" s="69"/>
    </row>
    <row r="4" spans="1:141" outlineLevel="1">
      <c r="H4" s="389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20"/>
      <c r="Z4" s="320"/>
      <c r="AA4" s="69"/>
      <c r="AB4" s="320"/>
      <c r="AC4" s="320"/>
      <c r="AE4" s="320"/>
      <c r="AF4" s="320"/>
      <c r="AH4" s="320"/>
      <c r="AI4" s="320"/>
      <c r="AJ4" s="199"/>
      <c r="AK4" s="320"/>
      <c r="AL4" s="320"/>
      <c r="AM4" s="199"/>
      <c r="AN4" s="320"/>
      <c r="AO4" s="320"/>
      <c r="AP4" s="199"/>
      <c r="AQ4" s="320"/>
      <c r="AR4" s="320"/>
      <c r="AS4" s="199"/>
      <c r="AT4" s="320"/>
      <c r="AU4" s="320"/>
      <c r="AW4" s="320"/>
      <c r="AX4" s="320"/>
      <c r="AZ4" s="320"/>
      <c r="BA4" s="321"/>
      <c r="BB4" s="69"/>
      <c r="BC4" s="320"/>
      <c r="BD4" s="321"/>
      <c r="BF4" s="321"/>
      <c r="BG4" s="320"/>
      <c r="BI4" s="320"/>
      <c r="BJ4" s="320"/>
      <c r="BL4" s="320"/>
      <c r="BM4" s="320"/>
      <c r="BO4" s="320"/>
      <c r="BP4" s="320"/>
      <c r="BR4" s="320"/>
      <c r="BS4" s="320"/>
      <c r="BU4" s="76"/>
      <c r="CY4" s="199"/>
      <c r="DB4" s="199"/>
      <c r="DE4" s="199"/>
      <c r="DH4" s="199"/>
      <c r="DR4" s="69"/>
      <c r="DT4" s="69"/>
      <c r="DU4" s="69"/>
      <c r="DV4" s="69"/>
      <c r="DW4" s="69"/>
      <c r="DY4" s="69"/>
      <c r="DZ4" s="69"/>
      <c r="EB4" s="69"/>
      <c r="EC4" s="69"/>
      <c r="EE4" s="69"/>
      <c r="EF4" s="69"/>
      <c r="EH4" s="69"/>
    </row>
    <row r="5" spans="1:141" s="274" customFormat="1" outlineLevel="1">
      <c r="A5" s="387" t="s">
        <v>44</v>
      </c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X5" s="275"/>
      <c r="BA5" s="275"/>
      <c r="BD5" s="275"/>
      <c r="BT5" s="276"/>
      <c r="BY5" s="277"/>
      <c r="BZ5" s="277"/>
      <c r="CA5" s="277"/>
      <c r="CB5" s="277"/>
      <c r="CC5" s="277"/>
      <c r="CH5" s="277"/>
      <c r="CN5" s="275"/>
      <c r="CO5" s="275"/>
      <c r="CR5" s="275"/>
      <c r="CX5" s="275"/>
      <c r="DT5" s="275"/>
      <c r="DV5" s="275"/>
      <c r="DW5" s="275"/>
      <c r="DY5" s="275"/>
      <c r="DZ5" s="275"/>
      <c r="EB5" s="275"/>
      <c r="EC5" s="275"/>
      <c r="EE5" s="275"/>
      <c r="EF5" s="275"/>
      <c r="EH5" s="275"/>
      <c r="EI5" s="277"/>
    </row>
    <row r="6" spans="1:141" s="274" customFormat="1">
      <c r="A6" s="318"/>
      <c r="B6" s="322" t="s">
        <v>323</v>
      </c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23"/>
      <c r="AX6" s="324"/>
      <c r="AY6" s="277"/>
      <c r="AZ6" s="323"/>
      <c r="BA6" s="324"/>
      <c r="BB6" s="277"/>
      <c r="BC6" s="323"/>
      <c r="BD6" s="324"/>
      <c r="BE6" s="277"/>
      <c r="BF6" s="323"/>
      <c r="BG6" s="323"/>
      <c r="BH6" s="277"/>
      <c r="BI6" s="323"/>
      <c r="BJ6" s="323"/>
      <c r="BK6" s="277"/>
      <c r="BL6" s="323"/>
      <c r="BM6" s="323"/>
      <c r="BN6" s="277"/>
      <c r="BO6" s="323"/>
      <c r="BP6" s="323"/>
      <c r="BQ6" s="277"/>
      <c r="BR6" s="323"/>
      <c r="BS6" s="323"/>
      <c r="CX6" s="325"/>
      <c r="CY6" s="277"/>
      <c r="DV6" s="278"/>
      <c r="DY6" s="278"/>
      <c r="EB6" s="278"/>
      <c r="EE6" s="278"/>
      <c r="EH6" s="278"/>
      <c r="EI6" s="278"/>
    </row>
    <row r="7" spans="1:141">
      <c r="A7" s="397"/>
      <c r="B7" s="397"/>
      <c r="C7" s="397"/>
      <c r="D7" s="126"/>
      <c r="E7" s="401" t="s">
        <v>45</v>
      </c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EI7" s="241"/>
    </row>
    <row r="8" spans="1:141" s="15" customFormat="1" ht="28.5">
      <c r="A8" s="393" t="s">
        <v>47</v>
      </c>
      <c r="B8" s="394" t="s">
        <v>48</v>
      </c>
      <c r="C8" s="395" t="s">
        <v>49</v>
      </c>
      <c r="D8" s="400" t="s">
        <v>322</v>
      </c>
      <c r="E8" s="398" t="s">
        <v>320</v>
      </c>
      <c r="F8" s="311" t="s">
        <v>51</v>
      </c>
      <c r="G8" s="311" t="s">
        <v>52</v>
      </c>
      <c r="H8" s="311" t="s">
        <v>53</v>
      </c>
      <c r="I8" s="311" t="s">
        <v>54</v>
      </c>
      <c r="J8" s="311"/>
      <c r="K8" s="311"/>
      <c r="L8" s="311" t="s">
        <v>55</v>
      </c>
      <c r="M8" s="311"/>
      <c r="N8" s="311"/>
      <c r="O8" s="311" t="s">
        <v>56</v>
      </c>
      <c r="P8" s="311"/>
      <c r="Q8" s="311"/>
      <c r="R8" s="311" t="s">
        <v>57</v>
      </c>
      <c r="S8" s="311"/>
      <c r="T8" s="311"/>
      <c r="U8" s="311" t="s">
        <v>58</v>
      </c>
      <c r="V8" s="311"/>
      <c r="W8" s="311"/>
      <c r="X8" s="311" t="s">
        <v>59</v>
      </c>
      <c r="Y8" s="311"/>
      <c r="Z8" s="311"/>
      <c r="AA8" s="311" t="s">
        <v>60</v>
      </c>
      <c r="AB8" s="311"/>
      <c r="AC8" s="311"/>
      <c r="AD8" s="311" t="s">
        <v>61</v>
      </c>
      <c r="AE8" s="311"/>
      <c r="AF8" s="311"/>
      <c r="AG8" s="311" t="s">
        <v>62</v>
      </c>
      <c r="AH8" s="311"/>
      <c r="AI8" s="311"/>
      <c r="AJ8" s="311" t="s">
        <v>63</v>
      </c>
      <c r="AK8" s="311"/>
      <c r="AL8" s="311"/>
      <c r="AM8" s="311" t="s">
        <v>64</v>
      </c>
      <c r="AN8" s="311"/>
      <c r="AO8" s="311"/>
      <c r="AP8" s="311" t="s">
        <v>65</v>
      </c>
      <c r="AQ8" s="311"/>
      <c r="AR8" s="311"/>
      <c r="AS8" s="311" t="s">
        <v>66</v>
      </c>
      <c r="AT8" s="311"/>
      <c r="AU8" s="311"/>
      <c r="AV8" s="311" t="s">
        <v>67</v>
      </c>
      <c r="AW8" s="311"/>
      <c r="AX8" s="311"/>
      <c r="AY8" s="311" t="s">
        <v>68</v>
      </c>
      <c r="AZ8" s="311"/>
      <c r="BA8" s="311"/>
      <c r="BB8" s="311" t="s">
        <v>69</v>
      </c>
      <c r="BC8" s="311"/>
      <c r="BD8" s="311"/>
      <c r="BE8" s="311" t="s">
        <v>70</v>
      </c>
      <c r="BF8" s="311"/>
      <c r="BG8" s="311"/>
      <c r="BH8" s="311" t="s">
        <v>312</v>
      </c>
      <c r="BI8" s="311"/>
      <c r="BJ8" s="311"/>
      <c r="BK8" s="311" t="s">
        <v>313</v>
      </c>
      <c r="BL8" s="311"/>
      <c r="BM8" s="311"/>
      <c r="BN8" s="311" t="s">
        <v>314</v>
      </c>
      <c r="BO8" s="311"/>
      <c r="BP8" s="311"/>
      <c r="BQ8" s="311" t="s">
        <v>315</v>
      </c>
      <c r="BR8" s="311"/>
      <c r="BS8" s="311"/>
      <c r="EI8" s="14" t="s">
        <v>39</v>
      </c>
      <c r="EJ8" s="14"/>
    </row>
    <row r="9" spans="1:141" s="73" customFormat="1" ht="14.25">
      <c r="A9" s="393"/>
      <c r="B9" s="394"/>
      <c r="C9" s="396"/>
      <c r="D9" s="400"/>
      <c r="E9" s="399"/>
      <c r="F9" s="312">
        <v>2017</v>
      </c>
      <c r="G9" s="312">
        <v>2018</v>
      </c>
      <c r="H9" s="312">
        <v>2019</v>
      </c>
      <c r="I9" s="312">
        <v>2020</v>
      </c>
      <c r="J9" s="315" t="s">
        <v>255</v>
      </c>
      <c r="K9" s="315" t="s">
        <v>256</v>
      </c>
      <c r="L9" s="315">
        <v>2021</v>
      </c>
      <c r="M9" s="315" t="s">
        <v>255</v>
      </c>
      <c r="N9" s="315" t="s">
        <v>256</v>
      </c>
      <c r="O9" s="315">
        <v>2022</v>
      </c>
      <c r="P9" s="315" t="s">
        <v>255</v>
      </c>
      <c r="Q9" s="315" t="s">
        <v>256</v>
      </c>
      <c r="R9" s="315">
        <v>2023</v>
      </c>
      <c r="S9" s="315" t="s">
        <v>255</v>
      </c>
      <c r="T9" s="315" t="s">
        <v>256</v>
      </c>
      <c r="U9" s="315">
        <v>2024</v>
      </c>
      <c r="V9" s="315" t="s">
        <v>255</v>
      </c>
      <c r="W9" s="315" t="s">
        <v>256</v>
      </c>
      <c r="X9" s="315">
        <v>2025</v>
      </c>
      <c r="Y9" s="315" t="s">
        <v>255</v>
      </c>
      <c r="Z9" s="315" t="s">
        <v>256</v>
      </c>
      <c r="AA9" s="315">
        <v>2026</v>
      </c>
      <c r="AB9" s="315" t="s">
        <v>255</v>
      </c>
      <c r="AC9" s="315" t="s">
        <v>256</v>
      </c>
      <c r="AD9" s="315">
        <v>2027</v>
      </c>
      <c r="AE9" s="315" t="s">
        <v>255</v>
      </c>
      <c r="AF9" s="315" t="s">
        <v>256</v>
      </c>
      <c r="AG9" s="315">
        <v>2028</v>
      </c>
      <c r="AH9" s="315" t="s">
        <v>255</v>
      </c>
      <c r="AI9" s="315" t="s">
        <v>256</v>
      </c>
      <c r="AJ9" s="315">
        <v>2029</v>
      </c>
      <c r="AK9" s="315" t="s">
        <v>255</v>
      </c>
      <c r="AL9" s="315" t="s">
        <v>256</v>
      </c>
      <c r="AM9" s="315">
        <v>2030</v>
      </c>
      <c r="AN9" s="315" t="s">
        <v>255</v>
      </c>
      <c r="AO9" s="315" t="s">
        <v>256</v>
      </c>
      <c r="AP9" s="315">
        <v>2031</v>
      </c>
      <c r="AQ9" s="315" t="s">
        <v>255</v>
      </c>
      <c r="AR9" s="315" t="s">
        <v>256</v>
      </c>
      <c r="AS9" s="315">
        <v>2032</v>
      </c>
      <c r="AT9" s="315" t="s">
        <v>255</v>
      </c>
      <c r="AU9" s="315" t="s">
        <v>256</v>
      </c>
      <c r="AV9" s="315">
        <v>2033</v>
      </c>
      <c r="AW9" s="315" t="s">
        <v>255</v>
      </c>
      <c r="AX9" s="315" t="s">
        <v>256</v>
      </c>
      <c r="AY9" s="315">
        <v>2034</v>
      </c>
      <c r="AZ9" s="315" t="s">
        <v>255</v>
      </c>
      <c r="BA9" s="315" t="s">
        <v>256</v>
      </c>
      <c r="BB9" s="315">
        <v>2035</v>
      </c>
      <c r="BC9" s="315" t="s">
        <v>255</v>
      </c>
      <c r="BD9" s="315" t="s">
        <v>256</v>
      </c>
      <c r="BE9" s="315">
        <v>2036</v>
      </c>
      <c r="BF9" s="315" t="s">
        <v>255</v>
      </c>
      <c r="BG9" s="315" t="s">
        <v>256</v>
      </c>
      <c r="BH9" s="315">
        <v>2037</v>
      </c>
      <c r="BI9" s="315" t="s">
        <v>255</v>
      </c>
      <c r="BJ9" s="315" t="s">
        <v>256</v>
      </c>
      <c r="BK9" s="315">
        <v>2038</v>
      </c>
      <c r="BL9" s="315" t="s">
        <v>255</v>
      </c>
      <c r="BM9" s="315" t="s">
        <v>256</v>
      </c>
      <c r="BN9" s="315">
        <v>2039</v>
      </c>
      <c r="BO9" s="315" t="s">
        <v>255</v>
      </c>
      <c r="BP9" s="315" t="s">
        <v>256</v>
      </c>
      <c r="BQ9" s="315">
        <v>2040</v>
      </c>
      <c r="BR9" s="315" t="s">
        <v>255</v>
      </c>
      <c r="BS9" s="315" t="s">
        <v>256</v>
      </c>
    </row>
    <row r="10" spans="1:141" s="15" customFormat="1" ht="14.25">
      <c r="A10" s="17" t="s">
        <v>194</v>
      </c>
      <c r="B10" s="310" t="s">
        <v>4</v>
      </c>
      <c r="C10" s="74">
        <f>B10+1</f>
        <v>3</v>
      </c>
      <c r="D10" s="74" t="s">
        <v>13</v>
      </c>
      <c r="E10" s="261">
        <v>5</v>
      </c>
      <c r="F10" s="17" t="s">
        <v>20</v>
      </c>
      <c r="G10" s="17">
        <f>F10+1</f>
        <v>7</v>
      </c>
      <c r="H10" s="17">
        <f>G10+1</f>
        <v>8</v>
      </c>
      <c r="I10" s="17">
        <f>H10+1</f>
        <v>9</v>
      </c>
      <c r="J10" s="17"/>
      <c r="K10" s="17"/>
      <c r="L10" s="17">
        <f>I10+1</f>
        <v>10</v>
      </c>
      <c r="M10" s="17"/>
      <c r="N10" s="17"/>
      <c r="O10" s="146">
        <f>L10+1</f>
        <v>11</v>
      </c>
      <c r="P10" s="146"/>
      <c r="Q10" s="146"/>
      <c r="R10" s="146">
        <f>O10+1</f>
        <v>12</v>
      </c>
      <c r="S10" s="146"/>
      <c r="T10" s="146"/>
      <c r="U10" s="146">
        <f>R10+1</f>
        <v>13</v>
      </c>
      <c r="V10" s="146"/>
      <c r="W10" s="146"/>
      <c r="X10" s="146">
        <f>U10+1</f>
        <v>14</v>
      </c>
      <c r="Y10" s="146"/>
      <c r="Z10" s="146"/>
      <c r="AA10" s="146">
        <f>X10+1</f>
        <v>15</v>
      </c>
      <c r="AB10" s="146"/>
      <c r="AC10" s="146"/>
      <c r="AD10" s="146">
        <f>AA10+1</f>
        <v>16</v>
      </c>
      <c r="AE10" s="146"/>
      <c r="AF10" s="146"/>
      <c r="AG10" s="146">
        <f>AD10+1</f>
        <v>17</v>
      </c>
      <c r="AH10" s="146"/>
      <c r="AI10" s="146"/>
      <c r="AJ10" s="146">
        <f>AG10+1</f>
        <v>18</v>
      </c>
      <c r="AK10" s="146"/>
      <c r="AL10" s="146"/>
      <c r="AM10" s="146">
        <f>AJ10+1</f>
        <v>19</v>
      </c>
      <c r="AN10" s="146"/>
      <c r="AO10" s="146"/>
      <c r="AP10" s="146">
        <f>AM10+1</f>
        <v>20</v>
      </c>
      <c r="AQ10" s="146"/>
      <c r="AR10" s="146"/>
      <c r="AS10" s="146">
        <f>AP10+1</f>
        <v>21</v>
      </c>
      <c r="AT10" s="146"/>
      <c r="AU10" s="146"/>
      <c r="AV10" s="146">
        <f>AS10+1</f>
        <v>22</v>
      </c>
      <c r="AW10" s="146"/>
      <c r="AX10" s="146"/>
      <c r="AY10" s="146">
        <f>AV10+1</f>
        <v>23</v>
      </c>
      <c r="AZ10" s="146"/>
      <c r="BA10" s="146"/>
      <c r="BB10" s="146">
        <f>AY10+1</f>
        <v>24</v>
      </c>
      <c r="BC10" s="146"/>
      <c r="BD10" s="146"/>
      <c r="BE10" s="146">
        <f t="shared" ref="BE10" si="0">BB10+1</f>
        <v>25</v>
      </c>
      <c r="BF10" s="146"/>
      <c r="BG10" s="146"/>
      <c r="BH10" s="146">
        <f t="shared" ref="BH10" si="1">BE10+1</f>
        <v>26</v>
      </c>
      <c r="BI10" s="146"/>
      <c r="BJ10" s="146"/>
      <c r="BK10" s="146">
        <f t="shared" ref="BK10" si="2">BH10+1</f>
        <v>27</v>
      </c>
      <c r="BL10" s="146"/>
      <c r="BM10" s="146"/>
      <c r="BN10" s="146">
        <f t="shared" ref="BN10" si="3">BK10+1</f>
        <v>28</v>
      </c>
      <c r="BO10" s="146"/>
      <c r="BP10" s="146"/>
      <c r="BQ10" s="146">
        <f t="shared" ref="BQ10" si="4">BN10+1</f>
        <v>29</v>
      </c>
      <c r="BR10" s="146"/>
      <c r="BS10" s="146"/>
    </row>
    <row r="11" spans="1:141" ht="47.25" customHeight="1">
      <c r="A11" s="17">
        <v>1</v>
      </c>
      <c r="B11" s="18" t="s">
        <v>321</v>
      </c>
      <c r="C11" s="19" t="s">
        <v>76</v>
      </c>
      <c r="D11" s="127">
        <f t="shared" ref="D11" si="5">D12+D47+D52+D58</f>
        <v>18795589.44133684</v>
      </c>
      <c r="E11" s="101">
        <f t="shared" ref="E11:BE11" si="6">E12+E47+E52+E58</f>
        <v>11090085.902333081</v>
      </c>
      <c r="F11" s="2">
        <f t="shared" si="6"/>
        <v>295407.66207910184</v>
      </c>
      <c r="G11" s="2">
        <f t="shared" si="6"/>
        <v>306524.90614999988</v>
      </c>
      <c r="H11" s="2">
        <f t="shared" si="6"/>
        <v>315965.16945999995</v>
      </c>
      <c r="I11" s="2">
        <f>I12+I47+I52+I58</f>
        <v>308621.26254000003</v>
      </c>
      <c r="J11" s="2"/>
      <c r="K11" s="2"/>
      <c r="L11" s="2">
        <f>L12+L47+L52+L58</f>
        <v>325876.71738516376</v>
      </c>
      <c r="M11" s="2"/>
      <c r="N11" s="2"/>
      <c r="O11" s="2">
        <f t="shared" si="6"/>
        <v>331618.24829266663</v>
      </c>
      <c r="P11" s="2"/>
      <c r="Q11" s="2"/>
      <c r="R11" s="2">
        <f t="shared" si="6"/>
        <v>366423.50372753927</v>
      </c>
      <c r="S11" s="2"/>
      <c r="T11" s="2"/>
      <c r="U11" s="2">
        <f t="shared" si="6"/>
        <v>387251.61000181077</v>
      </c>
      <c r="V11" s="2"/>
      <c r="W11" s="2"/>
      <c r="X11" s="2">
        <f t="shared" si="6"/>
        <v>417232.30849214457</v>
      </c>
      <c r="Y11" s="2"/>
      <c r="Z11" s="2"/>
      <c r="AA11" s="2">
        <f t="shared" si="6"/>
        <v>431108.73380374582</v>
      </c>
      <c r="AB11" s="2"/>
      <c r="AC11" s="2"/>
      <c r="AD11" s="2">
        <f t="shared" si="6"/>
        <v>445505.7190537554</v>
      </c>
      <c r="AE11" s="2"/>
      <c r="AF11" s="2"/>
      <c r="AG11" s="2">
        <f t="shared" si="6"/>
        <v>452578.67421352532</v>
      </c>
      <c r="AH11" s="2"/>
      <c r="AI11" s="2"/>
      <c r="AJ11" s="2">
        <f t="shared" si="6"/>
        <v>464416.32063341013</v>
      </c>
      <c r="AK11" s="2"/>
      <c r="AL11" s="2"/>
      <c r="AM11" s="2">
        <f t="shared" si="6"/>
        <v>473904.20826659416</v>
      </c>
      <c r="AN11" s="2"/>
      <c r="AO11" s="2"/>
      <c r="AP11" s="2">
        <f t="shared" si="6"/>
        <v>490174.09210064827</v>
      </c>
      <c r="AQ11" s="2"/>
      <c r="AR11" s="2"/>
      <c r="AS11" s="2">
        <f t="shared" si="6"/>
        <v>523476.5664114657</v>
      </c>
      <c r="AT11" s="2"/>
      <c r="AU11" s="2"/>
      <c r="AV11" s="2">
        <f t="shared" si="6"/>
        <v>524523.98295097961</v>
      </c>
      <c r="AW11" s="2"/>
      <c r="AX11" s="2"/>
      <c r="AY11" s="2">
        <f t="shared" si="6"/>
        <v>552238.67077983939</v>
      </c>
      <c r="AZ11" s="2"/>
      <c r="BA11" s="2"/>
      <c r="BB11" s="2">
        <f t="shared" si="6"/>
        <v>561437.09917378402</v>
      </c>
      <c r="BC11" s="2"/>
      <c r="BD11" s="2"/>
      <c r="BE11" s="2">
        <f t="shared" si="6"/>
        <v>582590.50136583974</v>
      </c>
      <c r="BF11" s="2"/>
      <c r="BG11" s="2"/>
      <c r="BH11" s="2">
        <f t="shared" ref="BH11" si="7">BH12+BH47+BH52+BH58</f>
        <v>601104.84006973496</v>
      </c>
      <c r="BI11" s="2"/>
      <c r="BJ11" s="2"/>
      <c r="BK11" s="2">
        <f>BK12+BK47+BK52+BK58</f>
        <v>622146.68252170808</v>
      </c>
      <c r="BL11" s="2"/>
      <c r="BM11" s="2"/>
      <c r="BN11" s="2">
        <f>BN12+BN47+BN52+BN58</f>
        <v>643732.90676201938</v>
      </c>
      <c r="BO11" s="2"/>
      <c r="BP11" s="2"/>
      <c r="BQ11" s="2">
        <f t="shared" ref="BQ11" si="8">BQ12+BQ47+BQ52+BQ58</f>
        <v>666225.51609760523</v>
      </c>
      <c r="BR11" s="2"/>
      <c r="BS11" s="2"/>
    </row>
    <row r="12" spans="1:141">
      <c r="A12" s="1" t="s">
        <v>43</v>
      </c>
      <c r="B12" s="22" t="s">
        <v>77</v>
      </c>
      <c r="C12" s="19" t="s">
        <v>76</v>
      </c>
      <c r="D12" s="3">
        <f>D13+D23+D24</f>
        <v>16643524.679572245</v>
      </c>
      <c r="E12" s="101">
        <f>E13+E23+E24</f>
        <v>9777798.5548013821</v>
      </c>
      <c r="F12" s="2">
        <f t="shared" ref="F12:BE12" si="9">F13+F23+F24</f>
        <v>252657.21669425876</v>
      </c>
      <c r="G12" s="2">
        <f t="shared" si="9"/>
        <v>266267.1085743052</v>
      </c>
      <c r="H12" s="2">
        <f t="shared" si="9"/>
        <v>285473.09979862993</v>
      </c>
      <c r="I12" s="2">
        <f t="shared" si="9"/>
        <v>272373.90776999999</v>
      </c>
      <c r="J12" s="2"/>
      <c r="K12" s="2"/>
      <c r="L12" s="2">
        <f t="shared" si="9"/>
        <v>281922.62589201826</v>
      </c>
      <c r="M12" s="2"/>
      <c r="N12" s="2"/>
      <c r="O12" s="2">
        <f>O13+O23+O24</f>
        <v>283707.45361075253</v>
      </c>
      <c r="P12" s="2"/>
      <c r="Q12" s="2"/>
      <c r="R12" s="2">
        <f t="shared" si="9"/>
        <v>310329.75418753165</v>
      </c>
      <c r="S12" s="2"/>
      <c r="T12" s="2"/>
      <c r="U12" s="2">
        <f t="shared" si="9"/>
        <v>324343.92068278283</v>
      </c>
      <c r="V12" s="2"/>
      <c r="W12" s="2"/>
      <c r="X12" s="2">
        <f t="shared" si="9"/>
        <v>348563.00916389585</v>
      </c>
      <c r="Y12" s="2"/>
      <c r="Z12" s="2"/>
      <c r="AA12" s="2">
        <f t="shared" si="9"/>
        <v>361263.71646814019</v>
      </c>
      <c r="AB12" s="2"/>
      <c r="AC12" s="2"/>
      <c r="AD12" s="2">
        <f t="shared" si="9"/>
        <v>376583.73198721698</v>
      </c>
      <c r="AE12" s="2"/>
      <c r="AF12" s="2"/>
      <c r="AG12" s="2">
        <f t="shared" si="9"/>
        <v>395432.61560075503</v>
      </c>
      <c r="AH12" s="2"/>
      <c r="AI12" s="2"/>
      <c r="AJ12" s="2">
        <f t="shared" si="9"/>
        <v>409180.51156707021</v>
      </c>
      <c r="AK12" s="2"/>
      <c r="AL12" s="2"/>
      <c r="AM12" s="2">
        <f t="shared" si="9"/>
        <v>422875.39318690787</v>
      </c>
      <c r="AN12" s="2"/>
      <c r="AO12" s="2"/>
      <c r="AP12" s="2">
        <f t="shared" si="9"/>
        <v>438358.89650027128</v>
      </c>
      <c r="AQ12" s="2"/>
      <c r="AR12" s="2"/>
      <c r="AS12" s="2">
        <f t="shared" si="9"/>
        <v>457696.98612828593</v>
      </c>
      <c r="AT12" s="2"/>
      <c r="AU12" s="2"/>
      <c r="AV12" s="2">
        <f t="shared" si="9"/>
        <v>471048.55949437019</v>
      </c>
      <c r="AW12" s="2"/>
      <c r="AX12" s="2"/>
      <c r="AY12" s="2">
        <f t="shared" si="9"/>
        <v>490215.11213051953</v>
      </c>
      <c r="AZ12" s="2"/>
      <c r="BA12" s="2"/>
      <c r="BB12" s="2">
        <f t="shared" si="9"/>
        <v>506177.59238224378</v>
      </c>
      <c r="BC12" s="2"/>
      <c r="BD12" s="2"/>
      <c r="BE12" s="2">
        <f t="shared" si="9"/>
        <v>525048.54909340153</v>
      </c>
      <c r="BF12" s="2"/>
      <c r="BG12" s="2"/>
      <c r="BH12" s="2">
        <f>BH13+BH23+BH24</f>
        <v>543928.14848988596</v>
      </c>
      <c r="BI12" s="2"/>
      <c r="BJ12" s="2"/>
      <c r="BK12" s="2">
        <f>BK13+BK23+BK24</f>
        <v>563953.10896844801</v>
      </c>
      <c r="BL12" s="2"/>
      <c r="BM12" s="2"/>
      <c r="BN12" s="2">
        <f>BN13+BN23+BN24</f>
        <v>584495.99227192125</v>
      </c>
      <c r="BO12" s="2"/>
      <c r="BP12" s="2"/>
      <c r="BQ12" s="2">
        <f t="shared" ref="BQ12" si="10">BQ13+BQ23+BQ24</f>
        <v>605901.54415777035</v>
      </c>
      <c r="BR12" s="2"/>
      <c r="BS12" s="2"/>
    </row>
    <row r="13" spans="1:141">
      <c r="A13" s="1" t="s">
        <v>78</v>
      </c>
      <c r="B13" s="22" t="s">
        <v>79</v>
      </c>
      <c r="C13" s="19" t="s">
        <v>76</v>
      </c>
      <c r="D13" s="3">
        <f t="shared" ref="D13:I13" si="11">D14+D20+D21+D22</f>
        <v>10700059.516977672</v>
      </c>
      <c r="E13" s="101">
        <f t="shared" si="11"/>
        <v>5948587.1808350114</v>
      </c>
      <c r="F13" s="2">
        <f t="shared" si="11"/>
        <v>151976.31483113827</v>
      </c>
      <c r="G13" s="2">
        <f t="shared" si="11"/>
        <v>160957.44668038443</v>
      </c>
      <c r="H13" s="2">
        <f t="shared" si="11"/>
        <v>163690.67549000002</v>
      </c>
      <c r="I13" s="2">
        <f t="shared" si="11"/>
        <v>137234.79259</v>
      </c>
      <c r="J13" s="2"/>
      <c r="K13" s="2"/>
      <c r="L13" s="2">
        <f>L14+L20+L21+L22</f>
        <v>172329.2347251068</v>
      </c>
      <c r="M13" s="2"/>
      <c r="N13" s="2"/>
      <c r="O13" s="2">
        <f>O14+O20+O21+O22</f>
        <v>169682.96666085673</v>
      </c>
      <c r="P13" s="2"/>
      <c r="Q13" s="2"/>
      <c r="R13" s="2">
        <f>R14+R20+R21+R22</f>
        <v>190054.94935258408</v>
      </c>
      <c r="S13" s="2"/>
      <c r="T13" s="2"/>
      <c r="U13" s="2">
        <f>U14+U20+U21+U22</f>
        <v>196896.92752927708</v>
      </c>
      <c r="V13" s="2"/>
      <c r="W13" s="2"/>
      <c r="X13" s="2">
        <f>X14+X20+X21+X22</f>
        <v>210536.7980666509</v>
      </c>
      <c r="Y13" s="2"/>
      <c r="Z13" s="2"/>
      <c r="AA13" s="2">
        <f>AA14+AA20+AA21+AA22</f>
        <v>218116.12279705034</v>
      </c>
      <c r="AB13" s="2"/>
      <c r="AC13" s="2"/>
      <c r="AD13" s="2">
        <f>AD14+AD20+AD21+AD22</f>
        <v>227774.3828194885</v>
      </c>
      <c r="AE13" s="2"/>
      <c r="AF13" s="2"/>
      <c r="AG13" s="2">
        <f>AG14+AG20+AG21+AG22</f>
        <v>243564.90249052327</v>
      </c>
      <c r="AH13" s="2"/>
      <c r="AI13" s="2"/>
      <c r="AJ13" s="2">
        <f>AJ14+AJ20+AJ21+AJ22</f>
        <v>252333.2389801821</v>
      </c>
      <c r="AK13" s="2"/>
      <c r="AL13" s="2"/>
      <c r="AM13" s="2">
        <f>AM14+AM20+AM21+AM22</f>
        <v>261417.23558346869</v>
      </c>
      <c r="AN13" s="2"/>
      <c r="AO13" s="2"/>
      <c r="AP13" s="2">
        <f>AP14+AP20+AP21+AP22</f>
        <v>270828.25606447353</v>
      </c>
      <c r="AQ13" s="2"/>
      <c r="AR13" s="2"/>
      <c r="AS13" s="2">
        <f>AS14+AS20+AS21+AS22</f>
        <v>280578.07328279462</v>
      </c>
      <c r="AT13" s="2"/>
      <c r="AU13" s="2"/>
      <c r="AV13" s="2">
        <f>AV14+AV20+AV21+AV22</f>
        <v>290678.88392097526</v>
      </c>
      <c r="AW13" s="2"/>
      <c r="AX13" s="2"/>
      <c r="AY13" s="2">
        <f>AY14+AY20+AY21+AY22</f>
        <v>301143.32374213036</v>
      </c>
      <c r="AZ13" s="2"/>
      <c r="BA13" s="2"/>
      <c r="BB13" s="2">
        <f>BB14+BB20+BB21+BB22</f>
        <v>311984.48339684703</v>
      </c>
      <c r="BC13" s="2"/>
      <c r="BD13" s="2"/>
      <c r="BE13" s="2">
        <f>BE14+BE20+BE21+BE22</f>
        <v>323215.9247991335</v>
      </c>
      <c r="BF13" s="2"/>
      <c r="BG13" s="2"/>
      <c r="BH13" s="2">
        <f>BH14+BH20+BH21+BH22</f>
        <v>334851.6980919023</v>
      </c>
      <c r="BI13" s="2"/>
      <c r="BJ13" s="2"/>
      <c r="BK13" s="2">
        <f>BK14+BK20+BK21+BK22</f>
        <v>347012.35305596155</v>
      </c>
      <c r="BL13" s="2"/>
      <c r="BM13" s="2"/>
      <c r="BN13" s="2">
        <f>BN14+BN20+BN21+BN22</f>
        <v>359394.98815524648</v>
      </c>
      <c r="BO13" s="2"/>
      <c r="BP13" s="2"/>
      <c r="BQ13" s="2">
        <f>BQ14+BQ20+BQ21+BQ22</f>
        <v>372333.20772883535</v>
      </c>
      <c r="BR13" s="2"/>
      <c r="BS13" s="2"/>
    </row>
    <row r="14" spans="1:141" hidden="1" outlineLevel="1">
      <c r="A14" s="1" t="s">
        <v>80</v>
      </c>
      <c r="B14" s="22" t="s">
        <v>81</v>
      </c>
      <c r="C14" s="19" t="s">
        <v>76</v>
      </c>
      <c r="D14" s="128">
        <f>D15+D16+D18+D19</f>
        <v>8963956.1446668338</v>
      </c>
      <c r="E14" s="101">
        <f>E15+E16+E18+E19</f>
        <v>4698901.0040310873</v>
      </c>
      <c r="F14" s="2">
        <f t="shared" ref="F14:L14" si="12">F15+F16+F18+F19</f>
        <v>115832.85086501647</v>
      </c>
      <c r="G14" s="2">
        <f t="shared" si="12"/>
        <v>126116.4524203844</v>
      </c>
      <c r="H14" s="2">
        <f t="shared" si="12"/>
        <v>126595.92002000001</v>
      </c>
      <c r="I14" s="2">
        <f t="shared" si="12"/>
        <v>118326.4089523213</v>
      </c>
      <c r="J14" s="2"/>
      <c r="K14" s="2"/>
      <c r="L14" s="2">
        <f t="shared" si="12"/>
        <v>140286.78565482883</v>
      </c>
      <c r="M14" s="2"/>
      <c r="N14" s="2"/>
      <c r="O14" s="2">
        <f t="shared" ref="O14:BE14" si="13">O15+O16+O18+O19</f>
        <v>145337.10993840266</v>
      </c>
      <c r="P14" s="2"/>
      <c r="Q14" s="2"/>
      <c r="R14" s="2">
        <f t="shared" si="13"/>
        <v>152353.46700144041</v>
      </c>
      <c r="S14" s="2"/>
      <c r="T14" s="2"/>
      <c r="U14" s="2">
        <f t="shared" si="13"/>
        <v>157838.19181349225</v>
      </c>
      <c r="V14" s="2"/>
      <c r="W14" s="2"/>
      <c r="X14" s="2">
        <f t="shared" si="13"/>
        <v>168772.30099033093</v>
      </c>
      <c r="Y14" s="2"/>
      <c r="Z14" s="2"/>
      <c r="AA14" s="2">
        <f t="shared" si="13"/>
        <v>174848.10382598283</v>
      </c>
      <c r="AB14" s="2"/>
      <c r="AC14" s="2"/>
      <c r="AD14" s="2">
        <f t="shared" si="13"/>
        <v>182590.44047458039</v>
      </c>
      <c r="AE14" s="2"/>
      <c r="AF14" s="2"/>
      <c r="AG14" s="2">
        <f t="shared" si="13"/>
        <v>190572.88709993713</v>
      </c>
      <c r="AH14" s="2"/>
      <c r="AI14" s="2"/>
      <c r="AJ14" s="2">
        <f t="shared" si="13"/>
        <v>197433.51103553484</v>
      </c>
      <c r="AK14" s="2"/>
      <c r="AL14" s="2"/>
      <c r="AM14" s="2">
        <f t="shared" si="13"/>
        <v>204541.11743281415</v>
      </c>
      <c r="AN14" s="2"/>
      <c r="AO14" s="2"/>
      <c r="AP14" s="2">
        <f t="shared" si="13"/>
        <v>211904.59766039543</v>
      </c>
      <c r="AQ14" s="2"/>
      <c r="AR14" s="2"/>
      <c r="AS14" s="2">
        <f t="shared" si="13"/>
        <v>219533.16317616968</v>
      </c>
      <c r="AT14" s="2"/>
      <c r="AU14" s="2"/>
      <c r="AV14" s="2">
        <f t="shared" si="13"/>
        <v>227436.35705051181</v>
      </c>
      <c r="AW14" s="2"/>
      <c r="AX14" s="2"/>
      <c r="AY14" s="2">
        <f t="shared" si="13"/>
        <v>235624.06590433026</v>
      </c>
      <c r="AZ14" s="2"/>
      <c r="BA14" s="2"/>
      <c r="BB14" s="2">
        <f t="shared" si="13"/>
        <v>244106.53227688617</v>
      </c>
      <c r="BC14" s="2"/>
      <c r="BD14" s="2"/>
      <c r="BE14" s="2">
        <f t="shared" si="13"/>
        <v>252894.36743885404</v>
      </c>
      <c r="BF14" s="2"/>
      <c r="BG14" s="2"/>
      <c r="BH14" s="2">
        <f>BH15+BH16+BH18+BH19</f>
        <v>261998.56466665279</v>
      </c>
      <c r="BI14" s="2"/>
      <c r="BJ14" s="2"/>
      <c r="BK14" s="2">
        <f>BK15+BK16+BK18+BK19</f>
        <v>271430.51299465232</v>
      </c>
      <c r="BL14" s="2"/>
      <c r="BM14" s="2"/>
      <c r="BN14" s="2">
        <f>BN15+BN16+BN18+BN19</f>
        <v>281202.01146245981</v>
      </c>
      <c r="BO14" s="2"/>
      <c r="BP14" s="2"/>
      <c r="BQ14" s="2">
        <f t="shared" ref="BQ14" si="14">BQ15+BQ16+BQ18+BQ19</f>
        <v>291325.28387510835</v>
      </c>
      <c r="BR14" s="2"/>
      <c r="BS14" s="2"/>
    </row>
    <row r="15" spans="1:141" ht="30" hidden="1" outlineLevel="1">
      <c r="A15" s="1" t="s">
        <v>82</v>
      </c>
      <c r="B15" s="22" t="s">
        <v>83</v>
      </c>
      <c r="C15" s="19" t="s">
        <v>76</v>
      </c>
      <c r="D15" s="128">
        <f t="shared" ref="D15:D23" si="15">E15+E130</f>
        <v>587963.87554372242</v>
      </c>
      <c r="E15" s="102">
        <f t="shared" ref="E15:E23" si="16">SUM(F15:BS15)</f>
        <v>349247.20331476902</v>
      </c>
      <c r="F15" s="2">
        <v>12036.478939999999</v>
      </c>
      <c r="G15" s="2">
        <v>12907.406279999999</v>
      </c>
      <c r="H15" s="2">
        <v>11946.981619016939</v>
      </c>
      <c r="I15" s="2">
        <v>9758.305809999998</v>
      </c>
      <c r="J15" s="2"/>
      <c r="K15" s="2"/>
      <c r="L15" s="2">
        <v>15561.177718377825</v>
      </c>
      <c r="M15" s="2"/>
      <c r="N15" s="2"/>
      <c r="O15" s="2">
        <f>L15*O$72</f>
        <v>16121.380116239427</v>
      </c>
      <c r="P15" s="2"/>
      <c r="Q15" s="2"/>
      <c r="R15" s="2">
        <v>10512.136813315799</v>
      </c>
      <c r="S15" s="2"/>
      <c r="T15" s="2"/>
      <c r="U15" s="2">
        <f>R15*U$72</f>
        <v>10890.573738595169</v>
      </c>
      <c r="V15" s="2"/>
      <c r="W15" s="2"/>
      <c r="X15" s="2">
        <f>U15*X$72</f>
        <v>11645.009156842481</v>
      </c>
      <c r="Y15" s="2"/>
      <c r="Z15" s="2"/>
      <c r="AA15" s="2">
        <f>X15*AA$72</f>
        <v>12064.229486488812</v>
      </c>
      <c r="AB15" s="2"/>
      <c r="AC15" s="2"/>
      <c r="AD15" s="2">
        <f>AA15*AD$72</f>
        <v>12598.437888218434</v>
      </c>
      <c r="AE15" s="2"/>
      <c r="AF15" s="2"/>
      <c r="AG15" s="2">
        <f>AD15*AG$72</f>
        <v>13149.21348054511</v>
      </c>
      <c r="AH15" s="2"/>
      <c r="AI15" s="2"/>
      <c r="AJ15" s="2">
        <f>AG15*AJ$72</f>
        <v>13622.585165844734</v>
      </c>
      <c r="AK15" s="2"/>
      <c r="AL15" s="2"/>
      <c r="AM15" s="2">
        <f>AJ15*AM$72</f>
        <v>14112.998231815145</v>
      </c>
      <c r="AN15" s="2"/>
      <c r="AO15" s="2"/>
      <c r="AP15" s="2">
        <f>AM15*AP$72</f>
        <v>14621.066168160491</v>
      </c>
      <c r="AQ15" s="2"/>
      <c r="AR15" s="2"/>
      <c r="AS15" s="2">
        <f>AP15*AS$72</f>
        <v>15147.424550214269</v>
      </c>
      <c r="AT15" s="2"/>
      <c r="AU15" s="2"/>
      <c r="AV15" s="2">
        <f>AS15*AV$72</f>
        <v>15692.731834021984</v>
      </c>
      <c r="AW15" s="2"/>
      <c r="AX15" s="2"/>
      <c r="AY15" s="2">
        <f>AV15*AY$72</f>
        <v>16257.670180046776</v>
      </c>
      <c r="AZ15" s="2"/>
      <c r="BA15" s="2"/>
      <c r="BB15" s="2">
        <f>AY15*BB$72</f>
        <v>16842.946306528462</v>
      </c>
      <c r="BC15" s="2"/>
      <c r="BD15" s="2"/>
      <c r="BE15" s="2">
        <f t="shared" ref="BE15" si="17">BB15*BE$72</f>
        <v>17449.292373563487</v>
      </c>
      <c r="BF15" s="2"/>
      <c r="BG15" s="2"/>
      <c r="BH15" s="2">
        <f>BE15*BH$72</f>
        <v>18077.466899011772</v>
      </c>
      <c r="BI15" s="2"/>
      <c r="BJ15" s="2"/>
      <c r="BK15" s="2">
        <f>BH15*BK$72</f>
        <v>18728.255707376196</v>
      </c>
      <c r="BL15" s="2"/>
      <c r="BM15" s="2"/>
      <c r="BN15" s="2">
        <f>BK15*BN$72</f>
        <v>19402.472912841738</v>
      </c>
      <c r="BO15" s="2"/>
      <c r="BP15" s="2"/>
      <c r="BQ15" s="2">
        <f>BN15*BQ$72</f>
        <v>20100.96193770404</v>
      </c>
      <c r="BR15" s="2"/>
      <c r="BS15" s="2"/>
      <c r="EK15" s="76"/>
    </row>
    <row r="16" spans="1:141" ht="37.5" hidden="1" customHeight="1" outlineLevel="1">
      <c r="A16" s="1" t="s">
        <v>84</v>
      </c>
      <c r="B16" s="22" t="s">
        <v>344</v>
      </c>
      <c r="C16" s="19" t="s">
        <v>76</v>
      </c>
      <c r="D16" s="128">
        <f t="shared" si="15"/>
        <v>7514245.2766217496</v>
      </c>
      <c r="E16" s="102">
        <f t="shared" si="16"/>
        <v>3917169.0775692915</v>
      </c>
      <c r="F16" s="2">
        <v>89473.973487195501</v>
      </c>
      <c r="G16" s="2">
        <v>94678.507970384511</v>
      </c>
      <c r="H16" s="2">
        <v>96914.705800983065</v>
      </c>
      <c r="I16" s="2">
        <v>95730.412779999984</v>
      </c>
      <c r="J16" s="2"/>
      <c r="K16" s="2"/>
      <c r="L16" s="2">
        <v>106694.45295502838</v>
      </c>
      <c r="M16" s="2"/>
      <c r="N16" s="2"/>
      <c r="O16" s="2">
        <f>L16*O$72</f>
        <v>110535.45326140941</v>
      </c>
      <c r="P16" s="2"/>
      <c r="Q16" s="2"/>
      <c r="R16" s="2">
        <v>128945.45476716808</v>
      </c>
      <c r="S16" s="2"/>
      <c r="T16" s="2"/>
      <c r="U16" s="2">
        <f>R16*U$72</f>
        <v>133587.49113878614</v>
      </c>
      <c r="V16" s="2"/>
      <c r="W16" s="2"/>
      <c r="X16" s="2">
        <f>U16*X$72</f>
        <v>142841.65323979038</v>
      </c>
      <c r="Y16" s="2"/>
      <c r="Z16" s="2"/>
      <c r="AA16" s="2">
        <f>X16*AA$72</f>
        <v>147983.95275642283</v>
      </c>
      <c r="AB16" s="2"/>
      <c r="AC16" s="2"/>
      <c r="AD16" s="2">
        <f>AA16*AD$72</f>
        <v>154536.73517590322</v>
      </c>
      <c r="AE16" s="2"/>
      <c r="AF16" s="2"/>
      <c r="AG16" s="2">
        <f>AD16*AG$72</f>
        <v>161292.7364046218</v>
      </c>
      <c r="AH16" s="2"/>
      <c r="AI16" s="2"/>
      <c r="AJ16" s="2">
        <f>AG16*AJ$72</f>
        <v>167099.2749151882</v>
      </c>
      <c r="AK16" s="2"/>
      <c r="AL16" s="2"/>
      <c r="AM16" s="2">
        <f>AJ16*AM$72</f>
        <v>173114.84881213499</v>
      </c>
      <c r="AN16" s="2"/>
      <c r="AO16" s="2"/>
      <c r="AP16" s="2">
        <f>AM16*AP$72</f>
        <v>179346.98336937185</v>
      </c>
      <c r="AQ16" s="2"/>
      <c r="AR16" s="2"/>
      <c r="AS16" s="2">
        <f>AP16*AS$72</f>
        <v>185803.47477066924</v>
      </c>
      <c r="AT16" s="2"/>
      <c r="AU16" s="2"/>
      <c r="AV16" s="2">
        <f>AS16*AV$72</f>
        <v>192492.39986241335</v>
      </c>
      <c r="AW16" s="2"/>
      <c r="AX16" s="2"/>
      <c r="AY16" s="2">
        <f>AV16*AY$72</f>
        <v>199422.12625746024</v>
      </c>
      <c r="AZ16" s="2"/>
      <c r="BA16" s="2"/>
      <c r="BB16" s="2">
        <f>AY16*BB$72</f>
        <v>206601.32280272883</v>
      </c>
      <c r="BC16" s="2"/>
      <c r="BD16" s="2"/>
      <c r="BE16" s="2">
        <f t="shared" ref="BE16" si="18">BB16*BE$72</f>
        <v>214038.97042362706</v>
      </c>
      <c r="BF16" s="2"/>
      <c r="BG16" s="2"/>
      <c r="BH16" s="2">
        <f>BE16*BH$72</f>
        <v>221744.37335887764</v>
      </c>
      <c r="BI16" s="2"/>
      <c r="BJ16" s="2"/>
      <c r="BK16" s="2">
        <f>BH16*BK$72</f>
        <v>229727.17079979723</v>
      </c>
      <c r="BL16" s="2"/>
      <c r="BM16" s="2"/>
      <c r="BN16" s="2">
        <f>BK16*BN$72</f>
        <v>237997.34894858993</v>
      </c>
      <c r="BO16" s="2"/>
      <c r="BP16" s="2"/>
      <c r="BQ16" s="2">
        <f>BN16*BQ$72</f>
        <v>246565.25351073919</v>
      </c>
      <c r="BR16" s="2"/>
      <c r="BS16" s="2"/>
      <c r="EI16" s="88"/>
    </row>
    <row r="17" spans="1:144" hidden="1" outlineLevel="1">
      <c r="A17" s="1" t="s">
        <v>86</v>
      </c>
      <c r="B17" s="22" t="s">
        <v>87</v>
      </c>
      <c r="C17" s="19" t="s">
        <v>76</v>
      </c>
      <c r="D17" s="128">
        <f t="shared" si="15"/>
        <v>1740174.1927258684</v>
      </c>
      <c r="E17" s="102">
        <f t="shared" si="16"/>
        <v>907236.74514814361</v>
      </c>
      <c r="F17" s="2">
        <v>20340.347839999999</v>
      </c>
      <c r="G17" s="2">
        <v>21662.293900000001</v>
      </c>
      <c r="H17" s="2">
        <v>22275.928747637008</v>
      </c>
      <c r="I17" s="2">
        <v>21766.019350000002</v>
      </c>
      <c r="J17" s="2"/>
      <c r="K17" s="2"/>
      <c r="L17" s="2">
        <v>24747.868504161728</v>
      </c>
      <c r="M17" s="2"/>
      <c r="N17" s="2"/>
      <c r="O17" s="2">
        <f>O16/1.302*0.302</f>
        <v>25638.791770311553</v>
      </c>
      <c r="P17" s="2"/>
      <c r="Q17" s="2"/>
      <c r="R17" s="2">
        <v>29909.007173336988</v>
      </c>
      <c r="S17" s="2"/>
      <c r="T17" s="2"/>
      <c r="U17" s="2">
        <f t="shared" ref="U17:BE17" si="19">U16/1.302*0.302</f>
        <v>30985.731431577122</v>
      </c>
      <c r="V17" s="2"/>
      <c r="W17" s="2"/>
      <c r="X17" s="2">
        <f t="shared" si="19"/>
        <v>33132.242149321573</v>
      </c>
      <c r="Y17" s="2"/>
      <c r="Z17" s="2"/>
      <c r="AA17" s="2">
        <f t="shared" si="19"/>
        <v>34325.002866697148</v>
      </c>
      <c r="AB17" s="2"/>
      <c r="AC17" s="2"/>
      <c r="AD17" s="2">
        <f t="shared" si="19"/>
        <v>35844.926285040528</v>
      </c>
      <c r="AE17" s="2"/>
      <c r="AF17" s="2"/>
      <c r="AG17" s="2">
        <f t="shared" si="19"/>
        <v>37411.986477876941</v>
      </c>
      <c r="AH17" s="2"/>
      <c r="AI17" s="2"/>
      <c r="AJ17" s="2">
        <f t="shared" si="19"/>
        <v>38758.817991080519</v>
      </c>
      <c r="AK17" s="2"/>
      <c r="AL17" s="2"/>
      <c r="AM17" s="2">
        <f t="shared" si="19"/>
        <v>40154.135438759418</v>
      </c>
      <c r="AN17" s="2"/>
      <c r="AO17" s="2"/>
      <c r="AP17" s="2">
        <f t="shared" si="19"/>
        <v>41599.684314554761</v>
      </c>
      <c r="AQ17" s="2"/>
      <c r="AR17" s="2"/>
      <c r="AS17" s="2">
        <f t="shared" si="19"/>
        <v>43097.27294987873</v>
      </c>
      <c r="AT17" s="2"/>
      <c r="AU17" s="2"/>
      <c r="AV17" s="2">
        <f t="shared" si="19"/>
        <v>44648.774776074373</v>
      </c>
      <c r="AW17" s="2"/>
      <c r="AX17" s="2"/>
      <c r="AY17" s="2">
        <f t="shared" si="19"/>
        <v>46256.130668013044</v>
      </c>
      <c r="AZ17" s="2"/>
      <c r="BA17" s="2"/>
      <c r="BB17" s="2">
        <f t="shared" si="19"/>
        <v>47921.351372061523</v>
      </c>
      <c r="BC17" s="2"/>
      <c r="BD17" s="2"/>
      <c r="BE17" s="2">
        <f t="shared" si="19"/>
        <v>49646.520021455741</v>
      </c>
      <c r="BF17" s="2"/>
      <c r="BG17" s="2"/>
      <c r="BH17" s="2">
        <f>BH16/1.302*0.302</f>
        <v>51433.794742228143</v>
      </c>
      <c r="BI17" s="2"/>
      <c r="BJ17" s="2"/>
      <c r="BK17" s="2">
        <f>BK16/1.302*0.302</f>
        <v>53285.411352948351</v>
      </c>
      <c r="BL17" s="2"/>
      <c r="BM17" s="2"/>
      <c r="BN17" s="2">
        <f>BN16/1.302*0.302</f>
        <v>55203.686161654499</v>
      </c>
      <c r="BO17" s="2"/>
      <c r="BP17" s="2"/>
      <c r="BQ17" s="2">
        <f t="shared" ref="BQ17" si="20">BQ16/1.302*0.302</f>
        <v>57191.018863474063</v>
      </c>
      <c r="BR17" s="2"/>
      <c r="BS17" s="2"/>
    </row>
    <row r="18" spans="1:144" hidden="1" outlineLevel="1">
      <c r="A18" s="1" t="s">
        <v>88</v>
      </c>
      <c r="B18" s="22" t="s">
        <v>89</v>
      </c>
      <c r="C18" s="19" t="s">
        <v>76</v>
      </c>
      <c r="D18" s="128">
        <f t="shared" si="15"/>
        <v>268829.38934384962</v>
      </c>
      <c r="E18" s="102">
        <f t="shared" si="16"/>
        <v>154679.95903041039</v>
      </c>
      <c r="F18" s="2">
        <v>7725.9388478209748</v>
      </c>
      <c r="G18" s="2">
        <v>11952.965529999901</v>
      </c>
      <c r="H18" s="2">
        <v>8615.2091700000001</v>
      </c>
      <c r="I18" s="2">
        <v>6870.2173823213216</v>
      </c>
      <c r="J18" s="2"/>
      <c r="K18" s="2"/>
      <c r="L18" s="2">
        <v>8509.538017910425</v>
      </c>
      <c r="M18" s="2"/>
      <c r="N18" s="2"/>
      <c r="O18" s="2">
        <f>L18*O$72</f>
        <v>8815.8813865552002</v>
      </c>
      <c r="P18" s="2"/>
      <c r="Q18" s="2"/>
      <c r="R18" s="2">
        <v>3965.2126309565083</v>
      </c>
      <c r="S18" s="2"/>
      <c r="T18" s="2"/>
      <c r="U18" s="2">
        <f>R18*U$72</f>
        <v>4107.9602856709425</v>
      </c>
      <c r="V18" s="2"/>
      <c r="W18" s="2"/>
      <c r="X18" s="2">
        <f>U18*X$72</f>
        <v>4392.5358104002107</v>
      </c>
      <c r="Y18" s="2"/>
      <c r="Z18" s="2"/>
      <c r="AA18" s="2">
        <f>X18*AA$72</f>
        <v>4550.6670995746181</v>
      </c>
      <c r="AB18" s="2"/>
      <c r="AC18" s="2"/>
      <c r="AD18" s="2">
        <f>AA18*AD$72</f>
        <v>4752.1722682876225</v>
      </c>
      <c r="AE18" s="2"/>
      <c r="AF18" s="2"/>
      <c r="AG18" s="2">
        <f>AD18*AG$72</f>
        <v>4959.9266358630011</v>
      </c>
      <c r="AH18" s="2"/>
      <c r="AI18" s="2"/>
      <c r="AJ18" s="2">
        <f>AG18*AJ$72</f>
        <v>5138.4839947540695</v>
      </c>
      <c r="AK18" s="2"/>
      <c r="AL18" s="2"/>
      <c r="AM18" s="2">
        <f>AJ18*AM$72</f>
        <v>5323.4694185652161</v>
      </c>
      <c r="AN18" s="2"/>
      <c r="AO18" s="2"/>
      <c r="AP18" s="2">
        <f>AM18*AP$72</f>
        <v>5515.1143176335636</v>
      </c>
      <c r="AQ18" s="2"/>
      <c r="AR18" s="2"/>
      <c r="AS18" s="2">
        <f>AP18*AS$72</f>
        <v>5713.6584330683718</v>
      </c>
      <c r="AT18" s="2"/>
      <c r="AU18" s="2"/>
      <c r="AV18" s="2">
        <f>AS18*AV$72</f>
        <v>5919.3501366588334</v>
      </c>
      <c r="AW18" s="2"/>
      <c r="AX18" s="2"/>
      <c r="AY18" s="2">
        <f>AV18*AY$72</f>
        <v>6132.4467415785521</v>
      </c>
      <c r="AZ18" s="2"/>
      <c r="BA18" s="2"/>
      <c r="BB18" s="2">
        <f>AY18*BB$72</f>
        <v>6353.2148242753801</v>
      </c>
      <c r="BC18" s="2"/>
      <c r="BD18" s="2"/>
      <c r="BE18" s="2">
        <f t="shared" ref="BE18" si="21">BB18*BE$72</f>
        <v>6581.9305579492939</v>
      </c>
      <c r="BF18" s="2"/>
      <c r="BG18" s="2"/>
      <c r="BH18" s="2">
        <f>BE18*BH$72</f>
        <v>6818.8800580354682</v>
      </c>
      <c r="BI18" s="2"/>
      <c r="BJ18" s="2"/>
      <c r="BK18" s="2">
        <f>BH18*BK$72</f>
        <v>7064.3597401247453</v>
      </c>
      <c r="BL18" s="2"/>
      <c r="BM18" s="2"/>
      <c r="BN18" s="2">
        <f>BK18*BN$72</f>
        <v>7318.6766907692363</v>
      </c>
      <c r="BO18" s="2"/>
      <c r="BP18" s="2"/>
      <c r="BQ18" s="2">
        <f>BN18*BQ$72</f>
        <v>7582.1490516369295</v>
      </c>
      <c r="BR18" s="2"/>
      <c r="BS18" s="2"/>
    </row>
    <row r="19" spans="1:144" hidden="1" outlineLevel="1">
      <c r="A19" s="1" t="s">
        <v>90</v>
      </c>
      <c r="B19" s="22" t="s">
        <v>234</v>
      </c>
      <c r="C19" s="19" t="s">
        <v>76</v>
      </c>
      <c r="D19" s="128">
        <f t="shared" si="15"/>
        <v>592917.60315751191</v>
      </c>
      <c r="E19" s="102">
        <f t="shared" si="16"/>
        <v>277804.76411661669</v>
      </c>
      <c r="F19" s="2">
        <v>6596.4595900000004</v>
      </c>
      <c r="G19" s="2">
        <v>6577.5726400000003</v>
      </c>
      <c r="H19" s="2">
        <v>9119.0234300000011</v>
      </c>
      <c r="I19" s="2">
        <v>5967.4729799999996</v>
      </c>
      <c r="J19" s="2"/>
      <c r="K19" s="2"/>
      <c r="L19" s="2">
        <v>9521.616963512206</v>
      </c>
      <c r="M19" s="2"/>
      <c r="N19" s="2"/>
      <c r="O19" s="2">
        <f>L19*O$72</f>
        <v>9864.3951741986457</v>
      </c>
      <c r="P19" s="2"/>
      <c r="Q19" s="2"/>
      <c r="R19" s="2">
        <v>8930.6627899999985</v>
      </c>
      <c r="S19" s="2"/>
      <c r="T19" s="2"/>
      <c r="U19" s="2">
        <f>R19*U$72</f>
        <v>9252.1666504399982</v>
      </c>
      <c r="V19" s="2"/>
      <c r="W19" s="2"/>
      <c r="X19" s="2">
        <f>U19*X$72</f>
        <v>9893.102783297858</v>
      </c>
      <c r="Y19" s="2"/>
      <c r="Z19" s="2"/>
      <c r="AA19" s="2">
        <f>X19*AA$72</f>
        <v>10249.254483496581</v>
      </c>
      <c r="AB19" s="2"/>
      <c r="AC19" s="2"/>
      <c r="AD19" s="2">
        <f>AA19*AD$72</f>
        <v>10703.09514217112</v>
      </c>
      <c r="AE19" s="2"/>
      <c r="AF19" s="2"/>
      <c r="AG19" s="2">
        <f>AD19*AG$72</f>
        <v>11171.010578907197</v>
      </c>
      <c r="AH19" s="2"/>
      <c r="AI19" s="2"/>
      <c r="AJ19" s="2">
        <f>AG19*AJ$72</f>
        <v>11573.166959747856</v>
      </c>
      <c r="AK19" s="2"/>
      <c r="AL19" s="2"/>
      <c r="AM19" s="2">
        <f>AJ19*AM$72</f>
        <v>11989.800970298778</v>
      </c>
      <c r="AN19" s="2"/>
      <c r="AO19" s="2"/>
      <c r="AP19" s="2">
        <f>AM19*AP$72</f>
        <v>12421.433805229535</v>
      </c>
      <c r="AQ19" s="2"/>
      <c r="AR19" s="2"/>
      <c r="AS19" s="2">
        <f>AP19*AS$72</f>
        <v>12868.605422217799</v>
      </c>
      <c r="AT19" s="2"/>
      <c r="AU19" s="2"/>
      <c r="AV19" s="2">
        <f>AS19*AV$72</f>
        <v>13331.875217417641</v>
      </c>
      <c r="AW19" s="2"/>
      <c r="AX19" s="2"/>
      <c r="AY19" s="2">
        <f>AV19*AY$72</f>
        <v>13811.822725244676</v>
      </c>
      <c r="AZ19" s="2"/>
      <c r="BA19" s="2"/>
      <c r="BB19" s="2">
        <f>AY19*BB$72</f>
        <v>14309.048343353485</v>
      </c>
      <c r="BC19" s="2"/>
      <c r="BD19" s="2"/>
      <c r="BE19" s="2">
        <f t="shared" ref="BE19" si="22">BB19*BE$72</f>
        <v>14824.17408371421</v>
      </c>
      <c r="BF19" s="2"/>
      <c r="BG19" s="2"/>
      <c r="BH19" s="2">
        <f>BE19*BH$72</f>
        <v>15357.844350727923</v>
      </c>
      <c r="BI19" s="2"/>
      <c r="BJ19" s="2"/>
      <c r="BK19" s="2">
        <f>BH19*BK$72</f>
        <v>15910.726747354129</v>
      </c>
      <c r="BL19" s="2"/>
      <c r="BM19" s="2"/>
      <c r="BN19" s="2">
        <f>BK19*BN$72</f>
        <v>16483.512910258876</v>
      </c>
      <c r="BO19" s="2"/>
      <c r="BP19" s="2"/>
      <c r="BQ19" s="2">
        <f>BN19*BQ$72</f>
        <v>17076.919375028196</v>
      </c>
      <c r="BR19" s="2"/>
      <c r="BS19" s="2"/>
      <c r="EI19" s="309"/>
      <c r="EK19" s="309"/>
      <c r="EL19" s="309"/>
      <c r="EM19" s="388"/>
      <c r="EN19" s="388"/>
    </row>
    <row r="20" spans="1:144" hidden="1" outlineLevel="1">
      <c r="A20" s="1" t="s">
        <v>91</v>
      </c>
      <c r="B20" s="22" t="s">
        <v>92</v>
      </c>
      <c r="C20" s="19" t="s">
        <v>76</v>
      </c>
      <c r="D20" s="128">
        <f t="shared" si="15"/>
        <v>808040.95901215659</v>
      </c>
      <c r="E20" s="102">
        <f t="shared" si="16"/>
        <v>665740.29788537102</v>
      </c>
      <c r="F20" s="2">
        <v>24070.991936121802</v>
      </c>
      <c r="G20" s="2">
        <v>22450.60311</v>
      </c>
      <c r="H20" s="2">
        <v>25312.113690000006</v>
      </c>
      <c r="I20" s="2">
        <v>9335.3438900000001</v>
      </c>
      <c r="J20" s="2"/>
      <c r="K20" s="2"/>
      <c r="L20" s="2">
        <v>26081.126392306545</v>
      </c>
      <c r="M20" s="2"/>
      <c r="N20" s="2"/>
      <c r="O20" s="2">
        <v>18169.92642807572</v>
      </c>
      <c r="P20" s="2"/>
      <c r="Q20" s="2"/>
      <c r="R20" s="2">
        <v>17291.870309999995</v>
      </c>
      <c r="S20" s="2"/>
      <c r="T20" s="2"/>
      <c r="U20" s="2">
        <f>R20*U$72</f>
        <v>17914.377641159994</v>
      </c>
      <c r="V20" s="2"/>
      <c r="W20" s="2"/>
      <c r="X20" s="2">
        <f>U20*X$72</f>
        <v>19155.38122028752</v>
      </c>
      <c r="Y20" s="2"/>
      <c r="Z20" s="2"/>
      <c r="AA20" s="2">
        <f>X20*AA$72</f>
        <v>19844.974944217873</v>
      </c>
      <c r="AB20" s="2"/>
      <c r="AC20" s="2"/>
      <c r="AD20" s="2">
        <f>AA20*AD$72</f>
        <v>20723.717541015114</v>
      </c>
      <c r="AE20" s="2"/>
      <c r="AF20" s="2"/>
      <c r="AG20" s="2">
        <v>27462.444138796913</v>
      </c>
      <c r="AH20" s="2"/>
      <c r="AI20" s="2"/>
      <c r="AJ20" s="2">
        <f>AG20*AJ$72</f>
        <v>28451.092127793603</v>
      </c>
      <c r="AK20" s="2"/>
      <c r="AL20" s="2"/>
      <c r="AM20" s="2">
        <f>AJ20*AM$72</f>
        <v>29475.331444394174</v>
      </c>
      <c r="AN20" s="2"/>
      <c r="AO20" s="2"/>
      <c r="AP20" s="2">
        <f>AM20*AP$72</f>
        <v>30536.443376392366</v>
      </c>
      <c r="AQ20" s="2"/>
      <c r="AR20" s="2"/>
      <c r="AS20" s="2">
        <f>AP20*AS$72</f>
        <v>31635.755337942493</v>
      </c>
      <c r="AT20" s="2"/>
      <c r="AU20" s="2"/>
      <c r="AV20" s="2">
        <f>AS20*AV$72</f>
        <v>32774.642530108424</v>
      </c>
      <c r="AW20" s="2"/>
      <c r="AX20" s="2"/>
      <c r="AY20" s="2">
        <f>AV20*AY$72</f>
        <v>33954.529661192326</v>
      </c>
      <c r="AZ20" s="2"/>
      <c r="BA20" s="2"/>
      <c r="BB20" s="2">
        <f>AY20*BB$72</f>
        <v>35176.892728995248</v>
      </c>
      <c r="BC20" s="2"/>
      <c r="BD20" s="2"/>
      <c r="BE20" s="2">
        <f>BB20*BE$72</f>
        <v>36443.260867239078</v>
      </c>
      <c r="BF20" s="2"/>
      <c r="BG20" s="2"/>
      <c r="BH20" s="2">
        <f>BE20*BH$72</f>
        <v>37755.218258459689</v>
      </c>
      <c r="BI20" s="2"/>
      <c r="BJ20" s="2"/>
      <c r="BK20" s="2">
        <f>BH20*BK$72+105.993832750711</f>
        <v>39220.399948514947</v>
      </c>
      <c r="BL20" s="2"/>
      <c r="BM20" s="2"/>
      <c r="BN20" s="2">
        <v>40522.524735931751</v>
      </c>
      <c r="BO20" s="2"/>
      <c r="BP20" s="2"/>
      <c r="BQ20" s="2">
        <f>BN20*BQ$72</f>
        <v>41981.335626425294</v>
      </c>
      <c r="BR20" s="2"/>
      <c r="BS20" s="2"/>
      <c r="EI20" s="76"/>
      <c r="EJ20" s="76"/>
      <c r="EK20" s="76"/>
      <c r="EL20" s="287"/>
      <c r="EM20" s="76"/>
    </row>
    <row r="21" spans="1:144" hidden="1" outlineLevel="1">
      <c r="A21" s="1" t="s">
        <v>93</v>
      </c>
      <c r="B21" s="22" t="s">
        <v>94</v>
      </c>
      <c r="C21" s="19" t="s">
        <v>76</v>
      </c>
      <c r="D21" s="128">
        <f t="shared" si="15"/>
        <v>685913.03035873221</v>
      </c>
      <c r="E21" s="102">
        <f t="shared" si="16"/>
        <v>446363.86703212472</v>
      </c>
      <c r="F21" s="2">
        <v>12072.472030000001</v>
      </c>
      <c r="G21" s="2">
        <v>12390.391150000003</v>
      </c>
      <c r="H21" s="2">
        <v>11782.641780000002</v>
      </c>
      <c r="I21" s="2">
        <v>9573.0397476786802</v>
      </c>
      <c r="J21" s="2"/>
      <c r="K21" s="2"/>
      <c r="L21" s="2">
        <v>5961.3226779714023</v>
      </c>
      <c r="M21" s="2"/>
      <c r="N21" s="2"/>
      <c r="O21" s="2">
        <f>L21*O$72</f>
        <v>6175.9302943783732</v>
      </c>
      <c r="P21" s="2"/>
      <c r="Q21" s="2"/>
      <c r="R21" s="2">
        <v>15071.116912432954</v>
      </c>
      <c r="S21" s="2"/>
      <c r="T21" s="2"/>
      <c r="U21" s="2">
        <f>R21*U$72</f>
        <v>15613.67712128054</v>
      </c>
      <c r="V21" s="2"/>
      <c r="W21" s="2"/>
      <c r="X21" s="2">
        <f>U21*X$72</f>
        <v>16695.301589569692</v>
      </c>
      <c r="Y21" s="2"/>
      <c r="Z21" s="2"/>
      <c r="AA21" s="2">
        <f>X21*AA$72</f>
        <v>17296.3324467942</v>
      </c>
      <c r="AB21" s="2"/>
      <c r="AC21" s="2"/>
      <c r="AD21" s="2">
        <f>AA21*AD$72</f>
        <v>18062.220241164672</v>
      </c>
      <c r="AE21" s="2"/>
      <c r="AF21" s="2"/>
      <c r="AG21" s="2">
        <f>AD21*AG$72</f>
        <v>18851.860206081714</v>
      </c>
      <c r="AH21" s="2"/>
      <c r="AI21" s="2"/>
      <c r="AJ21" s="2">
        <f>AG21*AJ$72</f>
        <v>19530.527173500657</v>
      </c>
      <c r="AK21" s="2"/>
      <c r="AL21" s="2"/>
      <c r="AM21" s="2">
        <f>AJ21*AM$72</f>
        <v>20233.626151746681</v>
      </c>
      <c r="AN21" s="2"/>
      <c r="AO21" s="2"/>
      <c r="AP21" s="2">
        <f>AM21*AP$72</f>
        <v>20962.036693209564</v>
      </c>
      <c r="AQ21" s="2"/>
      <c r="AR21" s="2"/>
      <c r="AS21" s="2">
        <f>AP21*AS$72</f>
        <v>21716.670014165109</v>
      </c>
      <c r="AT21" s="2"/>
      <c r="AU21" s="2"/>
      <c r="AV21" s="2">
        <f>AS21*AV$72</f>
        <v>22498.470134675055</v>
      </c>
      <c r="AW21" s="2"/>
      <c r="AX21" s="2"/>
      <c r="AY21" s="2">
        <f>AV21*AY$72</f>
        <v>23308.415059523359</v>
      </c>
      <c r="AZ21" s="2"/>
      <c r="BA21" s="2"/>
      <c r="BB21" s="2">
        <f>AY21*BB$72</f>
        <v>24147.518001666202</v>
      </c>
      <c r="BC21" s="2"/>
      <c r="BD21" s="2"/>
      <c r="BE21" s="2">
        <f t="shared" ref="BE21" si="23">BB21*BE$72</f>
        <v>25016.828649726187</v>
      </c>
      <c r="BF21" s="2"/>
      <c r="BG21" s="2"/>
      <c r="BH21" s="2">
        <f>BE21*BH$72</f>
        <v>25917.434481116332</v>
      </c>
      <c r="BI21" s="2"/>
      <c r="BJ21" s="2"/>
      <c r="BK21" s="2">
        <f>BH21*BK$72</f>
        <v>26850.462122436522</v>
      </c>
      <c r="BL21" s="2"/>
      <c r="BM21" s="2"/>
      <c r="BN21" s="2">
        <f>BK21*BN$72</f>
        <v>27817.078758844236</v>
      </c>
      <c r="BO21" s="2"/>
      <c r="BP21" s="2"/>
      <c r="BQ21" s="2">
        <f t="shared" ref="BQ21" si="24">BN21*BQ$72</f>
        <v>28818.493594162628</v>
      </c>
      <c r="BR21" s="2"/>
      <c r="BS21" s="2"/>
      <c r="EI21" s="76"/>
      <c r="EJ21" s="76"/>
      <c r="EK21" s="76"/>
      <c r="EL21" s="287"/>
      <c r="EM21" s="76"/>
      <c r="EN21" s="116"/>
    </row>
    <row r="22" spans="1:144" hidden="1" outlineLevel="1">
      <c r="A22" s="1" t="s">
        <v>95</v>
      </c>
      <c r="B22" s="22" t="s">
        <v>349</v>
      </c>
      <c r="C22" s="19" t="s">
        <v>76</v>
      </c>
      <c r="D22" s="128">
        <f t="shared" si="15"/>
        <v>242149.38293994986</v>
      </c>
      <c r="E22" s="102">
        <f t="shared" ref="E22" si="25">SUM(F22:BS22)</f>
        <v>137582.01188642837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v>5338.4951287107224</v>
      </c>
      <c r="S22" s="2"/>
      <c r="T22" s="2"/>
      <c r="U22" s="2">
        <f>R22*U$72</f>
        <v>5530.6809533443084</v>
      </c>
      <c r="V22" s="2"/>
      <c r="W22" s="2"/>
      <c r="X22" s="2">
        <f>U22*X$72</f>
        <v>5913.8142664627594</v>
      </c>
      <c r="Y22" s="2"/>
      <c r="Z22" s="2"/>
      <c r="AA22" s="2">
        <f>X22*AA$72</f>
        <v>6126.7115800554193</v>
      </c>
      <c r="AB22" s="2"/>
      <c r="AC22" s="2"/>
      <c r="AD22" s="2">
        <f>AA22*AD$72</f>
        <v>6398.0045627283089</v>
      </c>
      <c r="AE22" s="2"/>
      <c r="AF22" s="2"/>
      <c r="AG22" s="2">
        <f>AD22*AG$72</f>
        <v>6677.7110457075069</v>
      </c>
      <c r="AH22" s="2"/>
      <c r="AI22" s="2"/>
      <c r="AJ22" s="2">
        <f>AG22*AJ$72</f>
        <v>6918.1086433529772</v>
      </c>
      <c r="AK22" s="2"/>
      <c r="AL22" s="2"/>
      <c r="AM22" s="2">
        <f>AJ22*AM$72</f>
        <v>7167.1605545136845</v>
      </c>
      <c r="AN22" s="2"/>
      <c r="AO22" s="2"/>
      <c r="AP22" s="2">
        <f>AM22*AP$72</f>
        <v>7425.178334476177</v>
      </c>
      <c r="AQ22" s="2"/>
      <c r="AR22" s="2"/>
      <c r="AS22" s="2">
        <f>AP22*AS$72</f>
        <v>7692.4847545173197</v>
      </c>
      <c r="AT22" s="2"/>
      <c r="AU22" s="2"/>
      <c r="AV22" s="2">
        <f>AS22*AV$72</f>
        <v>7969.4142056799437</v>
      </c>
      <c r="AW22" s="2"/>
      <c r="AX22" s="2"/>
      <c r="AY22" s="2">
        <f>AV22*AY$72</f>
        <v>8256.3131170844226</v>
      </c>
      <c r="AZ22" s="2"/>
      <c r="BA22" s="2"/>
      <c r="BB22" s="2">
        <f>AY22*BB$72</f>
        <v>8553.5403892994618</v>
      </c>
      <c r="BC22" s="2"/>
      <c r="BD22" s="2"/>
      <c r="BE22" s="2">
        <f>BB22*BE$72</f>
        <v>8861.4678433142435</v>
      </c>
      <c r="BF22" s="2"/>
      <c r="BG22" s="2"/>
      <c r="BH22" s="2">
        <f>BE22*BH$72</f>
        <v>9180.4806856735559</v>
      </c>
      <c r="BI22" s="2"/>
      <c r="BJ22" s="2"/>
      <c r="BK22" s="2">
        <f>BH22*BK$72</f>
        <v>9510.9779903578037</v>
      </c>
      <c r="BL22" s="2"/>
      <c r="BM22" s="2"/>
      <c r="BN22" s="2">
        <f>BK22*BN$72</f>
        <v>9853.3731980106841</v>
      </c>
      <c r="BO22" s="2"/>
      <c r="BP22" s="2"/>
      <c r="BQ22" s="2">
        <f>BN22*BQ$72</f>
        <v>10208.09463313907</v>
      </c>
      <c r="BR22" s="2"/>
      <c r="BS22" s="2"/>
      <c r="EI22" s="76"/>
      <c r="EJ22" s="76"/>
      <c r="EK22" s="76"/>
      <c r="EL22" s="287"/>
      <c r="EM22" s="76"/>
      <c r="EN22" s="116"/>
    </row>
    <row r="23" spans="1:144" collapsed="1">
      <c r="A23" s="1" t="s">
        <v>101</v>
      </c>
      <c r="B23" s="22" t="s">
        <v>102</v>
      </c>
      <c r="C23" s="19" t="s">
        <v>76</v>
      </c>
      <c r="D23" s="128">
        <f t="shared" si="15"/>
        <v>4265971.2522175293</v>
      </c>
      <c r="E23" s="102">
        <f t="shared" si="16"/>
        <v>3020739.1958502922</v>
      </c>
      <c r="F23" s="2">
        <v>81253.608840000001</v>
      </c>
      <c r="G23" s="2">
        <v>80724.871289999981</v>
      </c>
      <c r="H23" s="2">
        <v>86284.090460000007</v>
      </c>
      <c r="I23" s="2">
        <v>87593.979859999992</v>
      </c>
      <c r="J23" s="2"/>
      <c r="K23" s="2"/>
      <c r="L23" s="2">
        <v>86334.529345652045</v>
      </c>
      <c r="M23" s="2"/>
      <c r="N23" s="2"/>
      <c r="O23" s="2">
        <f>L23*O$73</f>
        <v>89615.241460786827</v>
      </c>
      <c r="P23" s="2"/>
      <c r="Q23" s="2"/>
      <c r="R23" s="2">
        <v>96052.667365803238</v>
      </c>
      <c r="S23" s="2"/>
      <c r="T23" s="2"/>
      <c r="U23" s="2">
        <f>R23*U$73</f>
        <v>99702.66872570377</v>
      </c>
      <c r="V23" s="2"/>
      <c r="W23" s="2"/>
      <c r="X23" s="2">
        <f>U23*X$73</f>
        <v>106609.48799766552</v>
      </c>
      <c r="Y23" s="2"/>
      <c r="Z23" s="2"/>
      <c r="AA23" s="2">
        <f>X23*AA$73</f>
        <v>110660.64854157681</v>
      </c>
      <c r="AB23" s="2"/>
      <c r="AC23" s="2"/>
      <c r="AD23" s="2">
        <f>AA23*AD$73</f>
        <v>115560.74168535904</v>
      </c>
      <c r="AE23" s="2"/>
      <c r="AF23" s="2"/>
      <c r="AG23" s="2">
        <f>AD23*AG$73</f>
        <v>120612.79944967796</v>
      </c>
      <c r="AH23" s="2"/>
      <c r="AI23" s="2"/>
      <c r="AJ23" s="2">
        <f>AG23*AJ$73</f>
        <v>125196.08582876572</v>
      </c>
      <c r="AK23" s="2"/>
      <c r="AL23" s="2"/>
      <c r="AM23" s="2">
        <f>AJ23*AM$73</f>
        <v>129953.53709025882</v>
      </c>
      <c r="AN23" s="2"/>
      <c r="AO23" s="2"/>
      <c r="AP23" s="2">
        <f>AM23*AP$73</f>
        <v>134891.77149968865</v>
      </c>
      <c r="AQ23" s="2"/>
      <c r="AR23" s="2"/>
      <c r="AS23" s="2">
        <f>AP23*AS$73</f>
        <v>140017.65881667682</v>
      </c>
      <c r="AT23" s="2"/>
      <c r="AU23" s="2"/>
      <c r="AV23" s="2">
        <f>AS23*AV$73</f>
        <v>145338.32985171056</v>
      </c>
      <c r="AW23" s="2"/>
      <c r="AX23" s="2"/>
      <c r="AY23" s="2">
        <f>AV23*AY$73</f>
        <v>150861.18638607557</v>
      </c>
      <c r="AZ23" s="2"/>
      <c r="BA23" s="2"/>
      <c r="BB23" s="2">
        <f>AY23*BB$73</f>
        <v>156593.91146874643</v>
      </c>
      <c r="BC23" s="2"/>
      <c r="BD23" s="2"/>
      <c r="BE23" s="2">
        <f t="shared" ref="BE23" si="26">BB23*BE$73</f>
        <v>162544.48010455881</v>
      </c>
      <c r="BF23" s="2"/>
      <c r="BG23" s="2"/>
      <c r="BH23" s="2">
        <f>BE23*BH$73</f>
        <v>168721.17034853206</v>
      </c>
      <c r="BI23" s="2"/>
      <c r="BJ23" s="2"/>
      <c r="BK23" s="2">
        <f>BH23*BK$73</f>
        <v>175132.57482177627</v>
      </c>
      <c r="BL23" s="2"/>
      <c r="BM23" s="2"/>
      <c r="BN23" s="2">
        <f>BK23*BN$73</f>
        <v>181787.61266500378</v>
      </c>
      <c r="BO23" s="2"/>
      <c r="BP23" s="2"/>
      <c r="BQ23" s="2">
        <f t="shared" ref="BQ23" si="27">BN23*BQ$73</f>
        <v>188695.54194627394</v>
      </c>
      <c r="BR23" s="2"/>
      <c r="BS23" s="2"/>
      <c r="EI23" s="76"/>
      <c r="EJ23" s="76"/>
      <c r="EK23" s="76"/>
      <c r="EL23" s="287"/>
      <c r="EM23" s="76"/>
      <c r="EN23" s="116"/>
    </row>
    <row r="24" spans="1:144">
      <c r="A24" s="1" t="s">
        <v>103</v>
      </c>
      <c r="B24" s="22" t="s">
        <v>345</v>
      </c>
      <c r="C24" s="19" t="s">
        <v>76</v>
      </c>
      <c r="D24" s="128">
        <f t="shared" ref="D24:I24" si="28">D25+D29+D38+D42+D44+D28</f>
        <v>1677493.9103770442</v>
      </c>
      <c r="E24" s="101">
        <f t="shared" si="28"/>
        <v>808472.1781160793</v>
      </c>
      <c r="F24" s="2">
        <f t="shared" si="28"/>
        <v>19427.293023120506</v>
      </c>
      <c r="G24" s="2">
        <f t="shared" si="28"/>
        <v>24584.790603920763</v>
      </c>
      <c r="H24" s="2">
        <f t="shared" si="28"/>
        <v>35498.333848629925</v>
      </c>
      <c r="I24" s="2">
        <f t="shared" si="28"/>
        <v>47545.135320000001</v>
      </c>
      <c r="J24" s="2"/>
      <c r="K24" s="2"/>
      <c r="L24" s="2">
        <f>L25+L29+L38+L42+L44+L28</f>
        <v>23258.861821259437</v>
      </c>
      <c r="M24" s="2"/>
      <c r="N24" s="2"/>
      <c r="O24" s="2">
        <f>O25+O29+O38+O42+O44+O28</f>
        <v>24409.245489108944</v>
      </c>
      <c r="P24" s="2"/>
      <c r="Q24" s="2"/>
      <c r="R24" s="2">
        <f>R25+R29+R38+R42+R44+R28</f>
        <v>24222.13746914428</v>
      </c>
      <c r="S24" s="2"/>
      <c r="T24" s="2"/>
      <c r="U24" s="2">
        <f>U25+U29+U38+U42+U44+U28</f>
        <v>27744.324427802017</v>
      </c>
      <c r="V24" s="2"/>
      <c r="W24" s="2"/>
      <c r="X24" s="2">
        <f>X25+X29+X38+X42+X44+X28</f>
        <v>31416.723099579423</v>
      </c>
      <c r="Y24" s="2"/>
      <c r="Z24" s="2"/>
      <c r="AA24" s="2">
        <f>AA25+AA29+AA38+AA42+AA44+AA28</f>
        <v>32486.945129513031</v>
      </c>
      <c r="AB24" s="2"/>
      <c r="AC24" s="2"/>
      <c r="AD24" s="2">
        <f>AD25+AD29+AD38+AD42+AD44+AD28</f>
        <v>33248.607482369429</v>
      </c>
      <c r="AE24" s="2"/>
      <c r="AF24" s="2"/>
      <c r="AG24" s="2">
        <f>AG25+AG29+AG38+AG42+AG44+AG28</f>
        <v>31254.913660553808</v>
      </c>
      <c r="AH24" s="2"/>
      <c r="AI24" s="2"/>
      <c r="AJ24" s="2">
        <f>AJ25+AJ29+AJ38+AJ42+AJ44+AJ28</f>
        <v>31651.186758122421</v>
      </c>
      <c r="AK24" s="2"/>
      <c r="AL24" s="2"/>
      <c r="AM24" s="2">
        <f>AM25+AM29+AM38+AM42+AM44+AM28</f>
        <v>31504.620513180358</v>
      </c>
      <c r="AN24" s="2"/>
      <c r="AO24" s="2"/>
      <c r="AP24" s="2">
        <f>AP25+AP29+AP38+AP42+AP44+AP28</f>
        <v>32638.868936109138</v>
      </c>
      <c r="AQ24" s="2"/>
      <c r="AR24" s="2"/>
      <c r="AS24" s="2">
        <f>AS25+AS29+AS38+AS42+AS44+AS28</f>
        <v>37101.254028814481</v>
      </c>
      <c r="AT24" s="2"/>
      <c r="AU24" s="2"/>
      <c r="AV24" s="2">
        <f>AV25+AV29+AV38+AV42+AV44+AV28</f>
        <v>35031.34572168436</v>
      </c>
      <c r="AW24" s="2"/>
      <c r="AX24" s="2"/>
      <c r="AY24" s="2">
        <f>AY25+AY29+AY38+AY42+AY44+AY28</f>
        <v>38210.602002313572</v>
      </c>
      <c r="AZ24" s="2"/>
      <c r="BA24" s="2"/>
      <c r="BB24" s="2">
        <f>BB25+BB29+BB38+BB42+BB44+BB28</f>
        <v>37599.197516650311</v>
      </c>
      <c r="BC24" s="2"/>
      <c r="BD24" s="2"/>
      <c r="BE24" s="2">
        <f>BE25+BE29+BE38+BE42+BE44+BE28</f>
        <v>39288.144189709215</v>
      </c>
      <c r="BF24" s="2"/>
      <c r="BG24" s="2"/>
      <c r="BH24" s="2">
        <f>BH25+BH29+BH38+BH42+BH44+BH28</f>
        <v>40355.28004945167</v>
      </c>
      <c r="BI24" s="2"/>
      <c r="BJ24" s="2"/>
      <c r="BK24" s="2">
        <f>BK25+BK29+BK38+BK42+BK44+BK28</f>
        <v>41808.181090710175</v>
      </c>
      <c r="BL24" s="2"/>
      <c r="BM24" s="2"/>
      <c r="BN24" s="2">
        <f>BN25+BN29+BN38+BN42+BN44+BN28</f>
        <v>43313.391451671028</v>
      </c>
      <c r="BO24" s="2"/>
      <c r="BP24" s="2"/>
      <c r="BQ24" s="2">
        <f>BQ25+BQ29+BQ38+BQ42+BQ44+BQ28</f>
        <v>44872.794482661062</v>
      </c>
      <c r="BR24" s="2"/>
      <c r="BS24" s="2"/>
    </row>
    <row r="25" spans="1:144" ht="30" hidden="1" outlineLevel="1">
      <c r="A25" s="1" t="s">
        <v>105</v>
      </c>
      <c r="B25" s="22" t="s">
        <v>106</v>
      </c>
      <c r="C25" s="19" t="s">
        <v>76</v>
      </c>
      <c r="D25" s="128">
        <f>D26+D27</f>
        <v>456153.35904668865</v>
      </c>
      <c r="E25" s="101">
        <f>E26+E27</f>
        <v>1384.6063303199692</v>
      </c>
      <c r="F25" s="2">
        <f t="shared" ref="F25:H25" si="29">F26+F27</f>
        <v>440.39537999999999</v>
      </c>
      <c r="G25" s="2">
        <f t="shared" si="29"/>
        <v>539.80962</v>
      </c>
      <c r="H25" s="2">
        <f t="shared" si="29"/>
        <v>7.7380800000000001</v>
      </c>
      <c r="I25" s="2">
        <f>I26+I27</f>
        <v>0</v>
      </c>
      <c r="J25" s="2"/>
      <c r="K25" s="2"/>
      <c r="L25" s="2">
        <f>L26+L27</f>
        <v>95.431449999999998</v>
      </c>
      <c r="M25" s="2"/>
      <c r="N25" s="2"/>
      <c r="O25" s="2">
        <f t="shared" ref="O25:BE25" si="30">O26+O27</f>
        <v>99.630433800000006</v>
      </c>
      <c r="P25" s="2"/>
      <c r="Q25" s="2"/>
      <c r="R25" s="2">
        <f>R26+R27</f>
        <v>7.4110487933333449</v>
      </c>
      <c r="S25" s="2"/>
      <c r="T25" s="2"/>
      <c r="U25" s="2">
        <f t="shared" si="30"/>
        <v>7.7371349402400122</v>
      </c>
      <c r="V25" s="2"/>
      <c r="W25" s="2"/>
      <c r="X25" s="2">
        <f t="shared" si="30"/>
        <v>8.2731185141806112</v>
      </c>
      <c r="Y25" s="2"/>
      <c r="Z25" s="2"/>
      <c r="AA25" s="2">
        <f t="shared" si="30"/>
        <v>8.6371357288045587</v>
      </c>
      <c r="AB25" s="2"/>
      <c r="AC25" s="2"/>
      <c r="AD25" s="2">
        <f t="shared" si="30"/>
        <v>9.0195911917393392</v>
      </c>
      <c r="AE25" s="2"/>
      <c r="AF25" s="2"/>
      <c r="AG25" s="2">
        <f t="shared" si="30"/>
        <v>9.4139075923321744</v>
      </c>
      <c r="AH25" s="2"/>
      <c r="AI25" s="2"/>
      <c r="AJ25" s="2">
        <f t="shared" si="30"/>
        <v>9.82811952639479</v>
      </c>
      <c r="AK25" s="2"/>
      <c r="AL25" s="2"/>
      <c r="AM25" s="2">
        <f t="shared" si="30"/>
        <v>10.260556785556162</v>
      </c>
      <c r="AN25" s="2"/>
      <c r="AO25" s="2"/>
      <c r="AP25" s="2">
        <f t="shared" si="30"/>
        <v>10.712021284120633</v>
      </c>
      <c r="AQ25" s="2"/>
      <c r="AR25" s="2"/>
      <c r="AS25" s="2">
        <f t="shared" si="30"/>
        <v>11.183350220621941</v>
      </c>
      <c r="AT25" s="2"/>
      <c r="AU25" s="2"/>
      <c r="AV25" s="2">
        <f t="shared" si="30"/>
        <v>11.675417630329306</v>
      </c>
      <c r="AW25" s="2"/>
      <c r="AX25" s="2"/>
      <c r="AY25" s="2">
        <f t="shared" si="30"/>
        <v>12.189136006063796</v>
      </c>
      <c r="AZ25" s="2"/>
      <c r="BA25" s="2"/>
      <c r="BB25" s="2">
        <f t="shared" si="30"/>
        <v>12.725457990330604</v>
      </c>
      <c r="BC25" s="2"/>
      <c r="BD25" s="2"/>
      <c r="BE25" s="2">
        <f t="shared" si="30"/>
        <v>13.28537814190515</v>
      </c>
      <c r="BF25" s="2"/>
      <c r="BG25" s="2"/>
      <c r="BH25" s="2">
        <f>BH26+BH27</f>
        <v>13.869934780148977</v>
      </c>
      <c r="BI25" s="2"/>
      <c r="BJ25" s="2"/>
      <c r="BK25" s="2">
        <f>BK26+BK27</f>
        <v>14.480211910475532</v>
      </c>
      <c r="BL25" s="2"/>
      <c r="BM25" s="2"/>
      <c r="BN25" s="2">
        <f>BN26+BN27</f>
        <v>15.117341234536456</v>
      </c>
      <c r="BO25" s="2"/>
      <c r="BP25" s="2"/>
      <c r="BQ25" s="2">
        <f t="shared" ref="BQ25" si="31">BQ26+BQ27</f>
        <v>15.782504248856061</v>
      </c>
      <c r="BR25" s="2"/>
      <c r="BS25" s="2"/>
    </row>
    <row r="26" spans="1:144" hidden="1" outlineLevel="1">
      <c r="A26" s="1" t="s">
        <v>107</v>
      </c>
      <c r="B26" s="22" t="s">
        <v>257</v>
      </c>
      <c r="C26" s="19" t="s">
        <v>76</v>
      </c>
      <c r="D26" s="128">
        <f>E26+E141</f>
        <v>456153.35904668865</v>
      </c>
      <c r="E26" s="102">
        <f>SUM(F26:BS26)</f>
        <v>1384.6063303199692</v>
      </c>
      <c r="F26" s="2">
        <v>440.39537999999999</v>
      </c>
      <c r="G26" s="2">
        <v>539.80962</v>
      </c>
      <c r="H26" s="2">
        <v>7.7380800000000001</v>
      </c>
      <c r="I26" s="2">
        <v>0</v>
      </c>
      <c r="J26" s="2"/>
      <c r="K26" s="2"/>
      <c r="L26" s="2">
        <v>95.431449999999998</v>
      </c>
      <c r="M26" s="2"/>
      <c r="N26" s="2"/>
      <c r="O26" s="2">
        <f>L26*O$74</f>
        <v>99.630433800000006</v>
      </c>
      <c r="P26" s="2"/>
      <c r="Q26" s="2"/>
      <c r="R26" s="2">
        <v>7.4110487933333449</v>
      </c>
      <c r="S26" s="2"/>
      <c r="T26" s="2"/>
      <c r="U26" s="2">
        <f>R26*U$74</f>
        <v>7.7371349402400122</v>
      </c>
      <c r="V26" s="2"/>
      <c r="W26" s="2"/>
      <c r="X26" s="2">
        <f>U26*X$74</f>
        <v>8.2731185141806112</v>
      </c>
      <c r="Y26" s="2"/>
      <c r="Z26" s="2"/>
      <c r="AA26" s="2">
        <f>X26*AA$74</f>
        <v>8.6371357288045587</v>
      </c>
      <c r="AB26" s="2"/>
      <c r="AC26" s="2"/>
      <c r="AD26" s="2">
        <f>AA26*AD$74</f>
        <v>9.0195911917393392</v>
      </c>
      <c r="AE26" s="2"/>
      <c r="AF26" s="2"/>
      <c r="AG26" s="2">
        <f>AD26*AG$74</f>
        <v>9.4139075923321744</v>
      </c>
      <c r="AH26" s="2"/>
      <c r="AI26" s="2"/>
      <c r="AJ26" s="2">
        <f>AG26*AJ$74</f>
        <v>9.82811952639479</v>
      </c>
      <c r="AK26" s="2"/>
      <c r="AL26" s="2"/>
      <c r="AM26" s="2">
        <f>AJ26*AM$74</f>
        <v>10.260556785556162</v>
      </c>
      <c r="AN26" s="2"/>
      <c r="AO26" s="2"/>
      <c r="AP26" s="2">
        <f>AM26*AP$74</f>
        <v>10.712021284120633</v>
      </c>
      <c r="AQ26" s="2"/>
      <c r="AR26" s="2"/>
      <c r="AS26" s="2">
        <f>AP26*AS$74</f>
        <v>11.183350220621941</v>
      </c>
      <c r="AT26" s="2"/>
      <c r="AU26" s="2"/>
      <c r="AV26" s="2">
        <f>AS26*AV$74</f>
        <v>11.675417630329306</v>
      </c>
      <c r="AW26" s="2"/>
      <c r="AX26" s="2"/>
      <c r="AY26" s="2">
        <f>AV26*AY$74</f>
        <v>12.189136006063796</v>
      </c>
      <c r="AZ26" s="2"/>
      <c r="BA26" s="2"/>
      <c r="BB26" s="2">
        <f>AY26*BB$74</f>
        <v>12.725457990330604</v>
      </c>
      <c r="BC26" s="2"/>
      <c r="BD26" s="2"/>
      <c r="BE26" s="2">
        <f t="shared" ref="BE26" si="32">BB26*BE$74</f>
        <v>13.28537814190515</v>
      </c>
      <c r="BF26" s="2"/>
      <c r="BG26" s="2"/>
      <c r="BH26" s="2">
        <f>BE26*BH$74</f>
        <v>13.869934780148977</v>
      </c>
      <c r="BI26" s="2"/>
      <c r="BJ26" s="2"/>
      <c r="BK26" s="2">
        <f>BH26*BK$74</f>
        <v>14.480211910475532</v>
      </c>
      <c r="BL26" s="2"/>
      <c r="BM26" s="2"/>
      <c r="BN26" s="2">
        <f>BK26*BN$74</f>
        <v>15.117341234536456</v>
      </c>
      <c r="BO26" s="2"/>
      <c r="BP26" s="2"/>
      <c r="BQ26" s="2">
        <f>BN26*BQ$74</f>
        <v>15.782504248856061</v>
      </c>
      <c r="BR26" s="2"/>
      <c r="BS26" s="2"/>
    </row>
    <row r="27" spans="1:144" hidden="1" outlineLevel="1">
      <c r="A27" s="1" t="s">
        <v>109</v>
      </c>
      <c r="B27" s="22" t="s">
        <v>110</v>
      </c>
      <c r="C27" s="19" t="s">
        <v>76</v>
      </c>
      <c r="D27" s="128">
        <f>E27+E142</f>
        <v>0</v>
      </c>
      <c r="E27" s="102">
        <f>SUM(F27:BS27)</f>
        <v>0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>
        <v>0</v>
      </c>
      <c r="M27" s="2"/>
      <c r="N27" s="2"/>
      <c r="O27" s="2">
        <f>L27*O$74</f>
        <v>0</v>
      </c>
      <c r="P27" s="2"/>
      <c r="Q27" s="2"/>
      <c r="R27" s="2">
        <v>0</v>
      </c>
      <c r="S27" s="2"/>
      <c r="T27" s="2"/>
      <c r="U27" s="2">
        <f>R27*U$74</f>
        <v>0</v>
      </c>
      <c r="V27" s="2"/>
      <c r="W27" s="2"/>
      <c r="X27" s="2">
        <f>U27*X$74</f>
        <v>0</v>
      </c>
      <c r="Y27" s="2"/>
      <c r="Z27" s="2"/>
      <c r="AA27" s="2">
        <f>X27*AA$74</f>
        <v>0</v>
      </c>
      <c r="AB27" s="2"/>
      <c r="AC27" s="2"/>
      <c r="AD27" s="2">
        <f>AA27*AD$74</f>
        <v>0</v>
      </c>
      <c r="AE27" s="2"/>
      <c r="AF27" s="2"/>
      <c r="AG27" s="2">
        <f>AD27*AG$74</f>
        <v>0</v>
      </c>
      <c r="AH27" s="2"/>
      <c r="AI27" s="2"/>
      <c r="AJ27" s="2">
        <f>AG27*AJ$74</f>
        <v>0</v>
      </c>
      <c r="AK27" s="2"/>
      <c r="AL27" s="2"/>
      <c r="AM27" s="2">
        <f>AJ27*AM$74</f>
        <v>0</v>
      </c>
      <c r="AN27" s="2"/>
      <c r="AO27" s="2"/>
      <c r="AP27" s="2">
        <f>AM27*AP$74</f>
        <v>0</v>
      </c>
      <c r="AQ27" s="2"/>
      <c r="AR27" s="2"/>
      <c r="AS27" s="2">
        <f>AP27*AS$74</f>
        <v>0</v>
      </c>
      <c r="AT27" s="2"/>
      <c r="AU27" s="2"/>
      <c r="AV27" s="2">
        <f>AS27*AV$74</f>
        <v>0</v>
      </c>
      <c r="AW27" s="2"/>
      <c r="AX27" s="2"/>
      <c r="AY27" s="2">
        <f>AV27*AY$74</f>
        <v>0</v>
      </c>
      <c r="AZ27" s="2"/>
      <c r="BA27" s="2"/>
      <c r="BB27" s="2">
        <f>AY27*BB$74</f>
        <v>0</v>
      </c>
      <c r="BC27" s="2"/>
      <c r="BD27" s="2"/>
      <c r="BE27" s="2">
        <f t="shared" ref="BE27" si="33">BB27*BE$74</f>
        <v>0</v>
      </c>
      <c r="BF27" s="2"/>
      <c r="BG27" s="2"/>
      <c r="BH27" s="2">
        <f>BE27*BH$74</f>
        <v>0</v>
      </c>
      <c r="BI27" s="2"/>
      <c r="BJ27" s="2"/>
      <c r="BK27" s="2">
        <f>BH27*BK$74</f>
        <v>0</v>
      </c>
      <c r="BL27" s="2"/>
      <c r="BM27" s="2"/>
      <c r="BN27" s="2">
        <f>BK27*BN$74</f>
        <v>0</v>
      </c>
      <c r="BO27" s="2"/>
      <c r="BP27" s="2"/>
      <c r="BQ27" s="2">
        <f>BN27*BQ$74</f>
        <v>0</v>
      </c>
      <c r="BR27" s="2"/>
      <c r="BS27" s="2"/>
    </row>
    <row r="28" spans="1:144" hidden="1" outlineLevel="1">
      <c r="A28" s="1" t="s">
        <v>348</v>
      </c>
      <c r="B28" s="22" t="s">
        <v>347</v>
      </c>
      <c r="C28" s="19" t="s">
        <v>76</v>
      </c>
      <c r="D28" s="128">
        <f>E28+E143</f>
        <v>128291.61914470186</v>
      </c>
      <c r="E28" s="102">
        <f>SUM(F28:BS28)</f>
        <v>28095.927268991454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1090.185910247742</v>
      </c>
      <c r="S28" s="2"/>
      <c r="T28" s="2"/>
      <c r="U28" s="2">
        <f>R28*U$72</f>
        <v>1129.4326030166608</v>
      </c>
      <c r="V28" s="2"/>
      <c r="W28" s="2"/>
      <c r="X28" s="2">
        <f>U28*X$72</f>
        <v>1207.6731051877559</v>
      </c>
      <c r="Y28" s="2"/>
      <c r="Z28" s="2"/>
      <c r="AA28" s="2">
        <f>X28*AA$72</f>
        <v>1251.1493369745151</v>
      </c>
      <c r="AB28" s="2"/>
      <c r="AC28" s="2"/>
      <c r="AD28" s="2">
        <f>AA28*AD$72</f>
        <v>1306.5506776385641</v>
      </c>
      <c r="AE28" s="2"/>
      <c r="AF28" s="2"/>
      <c r="AG28" s="2">
        <f>AD28*AG$72</f>
        <v>1363.670157828577</v>
      </c>
      <c r="AH28" s="2"/>
      <c r="AI28" s="2"/>
      <c r="AJ28" s="2">
        <f>AG28*AJ$72</f>
        <v>1412.7622835104057</v>
      </c>
      <c r="AK28" s="2"/>
      <c r="AL28" s="2"/>
      <c r="AM28" s="2">
        <f>AJ28*AM$72</f>
        <v>1463.6217257167805</v>
      </c>
      <c r="AN28" s="2"/>
      <c r="AO28" s="2"/>
      <c r="AP28" s="2">
        <f>AM28*AP$72</f>
        <v>1516.3121078425845</v>
      </c>
      <c r="AQ28" s="2"/>
      <c r="AR28" s="2"/>
      <c r="AS28" s="2">
        <f>AP28*AS$72</f>
        <v>1570.8993437249176</v>
      </c>
      <c r="AT28" s="2"/>
      <c r="AU28" s="2"/>
      <c r="AV28" s="2">
        <f>AS28*AV$72</f>
        <v>1627.4517200990147</v>
      </c>
      <c r="AW28" s="2"/>
      <c r="AX28" s="2"/>
      <c r="AY28" s="2">
        <f>AV28*AY$72</f>
        <v>1686.0399820225794</v>
      </c>
      <c r="AZ28" s="2"/>
      <c r="BA28" s="2"/>
      <c r="BB28" s="2">
        <f>AY28*BB$72</f>
        <v>1746.7374213753922</v>
      </c>
      <c r="BC28" s="2"/>
      <c r="BD28" s="2"/>
      <c r="BE28" s="2">
        <f>BB28*BE$72</f>
        <v>1809.6199685449064</v>
      </c>
      <c r="BF28" s="2"/>
      <c r="BG28" s="2"/>
      <c r="BH28" s="2">
        <f>BE28*BH$72</f>
        <v>1874.7662874125231</v>
      </c>
      <c r="BI28" s="2"/>
      <c r="BJ28" s="2"/>
      <c r="BK28" s="2">
        <f>BH28*BK$72</f>
        <v>1942.257873759374</v>
      </c>
      <c r="BL28" s="2"/>
      <c r="BM28" s="2"/>
      <c r="BN28" s="2">
        <f>BK28*BN$72</f>
        <v>2012.1791572147115</v>
      </c>
      <c r="BO28" s="2"/>
      <c r="BP28" s="2"/>
      <c r="BQ28" s="2">
        <f>BN28*BQ$72</f>
        <v>2084.6176068744412</v>
      </c>
      <c r="BR28" s="2"/>
      <c r="BS28" s="2"/>
    </row>
    <row r="29" spans="1:144" hidden="1" outlineLevel="1">
      <c r="A29" s="1" t="s">
        <v>111</v>
      </c>
      <c r="B29" s="22" t="s">
        <v>112</v>
      </c>
      <c r="C29" s="19" t="s">
        <v>76</v>
      </c>
      <c r="D29" s="128">
        <f t="shared" ref="D29:H29" si="34">D30+D31+D32+D35+D36+D33+D34+D37</f>
        <v>675580.421856798</v>
      </c>
      <c r="E29" s="102">
        <f t="shared" si="34"/>
        <v>517211.57795048412</v>
      </c>
      <c r="F29" s="2">
        <f t="shared" si="34"/>
        <v>12494.21279345432</v>
      </c>
      <c r="G29" s="2">
        <f t="shared" si="34"/>
        <v>8652.3785547671232</v>
      </c>
      <c r="H29" s="2">
        <f t="shared" si="34"/>
        <v>9747.0400599999994</v>
      </c>
      <c r="I29" s="2">
        <f>I30+I31+I32+I35+I36+I33+I34+I37</f>
        <v>11055.916450000001</v>
      </c>
      <c r="J29" s="2"/>
      <c r="K29" s="2"/>
      <c r="L29" s="2">
        <f>L30+L31+L32+L35+L36+L33+L34+L37</f>
        <v>11329.588507459439</v>
      </c>
      <c r="M29" s="2"/>
      <c r="N29" s="2"/>
      <c r="O29" s="2">
        <f>O30+O31+O32+O35+O36+O33+O34+O37</f>
        <v>12722.023417742283</v>
      </c>
      <c r="P29" s="2"/>
      <c r="Q29" s="2"/>
      <c r="R29" s="2">
        <f t="shared" ref="R29:BE29" si="35">R30+R31+R32+R35+R36+R33+R34+R37</f>
        <v>17139.655373226906</v>
      </c>
      <c r="S29" s="2"/>
      <c r="T29" s="2"/>
      <c r="U29" s="2">
        <f t="shared" si="35"/>
        <v>20406.813688041271</v>
      </c>
      <c r="V29" s="2"/>
      <c r="W29" s="2"/>
      <c r="X29" s="2">
        <f t="shared" si="35"/>
        <v>23570.912419272136</v>
      </c>
      <c r="Y29" s="2"/>
      <c r="Z29" s="2"/>
      <c r="AA29" s="2">
        <f t="shared" si="35"/>
        <v>24358.619079766573</v>
      </c>
      <c r="AB29" s="2"/>
      <c r="AC29" s="2"/>
      <c r="AD29" s="2">
        <f t="shared" si="35"/>
        <v>24760.356244476032</v>
      </c>
      <c r="AE29" s="2"/>
      <c r="AF29" s="2"/>
      <c r="AG29" s="2">
        <f t="shared" si="35"/>
        <v>22395.575019218093</v>
      </c>
      <c r="AH29" s="2"/>
      <c r="AI29" s="2"/>
      <c r="AJ29" s="2">
        <f t="shared" si="35"/>
        <v>22472.836614437878</v>
      </c>
      <c r="AK29" s="2"/>
      <c r="AL29" s="2"/>
      <c r="AM29" s="2">
        <f t="shared" si="35"/>
        <v>21995.77113936696</v>
      </c>
      <c r="AN29" s="2"/>
      <c r="AO29" s="2"/>
      <c r="AP29" s="2">
        <f t="shared" si="35"/>
        <v>22787.618900384172</v>
      </c>
      <c r="AQ29" s="2"/>
      <c r="AR29" s="2"/>
      <c r="AS29" s="2">
        <f t="shared" si="35"/>
        <v>26895.273295633146</v>
      </c>
      <c r="AT29" s="2"/>
      <c r="AU29" s="2"/>
      <c r="AV29" s="2">
        <f t="shared" si="35"/>
        <v>24457.86021530673</v>
      </c>
      <c r="AW29" s="2"/>
      <c r="AX29" s="2"/>
      <c r="AY29" s="2">
        <f t="shared" si="35"/>
        <v>27256.377614365301</v>
      </c>
      <c r="AZ29" s="2"/>
      <c r="BA29" s="2"/>
      <c r="BB29" s="2">
        <f t="shared" si="35"/>
        <v>26250.523537647852</v>
      </c>
      <c r="BC29" s="2"/>
      <c r="BD29" s="2"/>
      <c r="BE29" s="2">
        <f t="shared" si="35"/>
        <v>27530.816143798755</v>
      </c>
      <c r="BF29" s="2"/>
      <c r="BG29" s="2"/>
      <c r="BH29" s="2">
        <f>BH30+BH31+BH32+BH35+BH36+BH33+BH34+BH37</f>
        <v>28174.581910863293</v>
      </c>
      <c r="BI29" s="2"/>
      <c r="BJ29" s="2"/>
      <c r="BK29" s="2">
        <f>BK30+BK31+BK32+BK35+BK36+BK33+BK34+BK37</f>
        <v>29188.866859654376</v>
      </c>
      <c r="BL29" s="2"/>
      <c r="BM29" s="2"/>
      <c r="BN29" s="2">
        <f>BN30+BN31+BN32+BN35+BN36+BN33+BN34+BN37</f>
        <v>30239.666066601931</v>
      </c>
      <c r="BO29" s="2"/>
      <c r="BP29" s="2"/>
      <c r="BQ29" s="2">
        <f t="shared" ref="BQ29" si="36">BQ30+BQ31+BQ32+BQ35+BQ36+BQ33+BQ34+BQ37</f>
        <v>31328.294044999602</v>
      </c>
      <c r="BR29" s="2"/>
      <c r="BS29" s="2"/>
    </row>
    <row r="30" spans="1:144" hidden="1" outlineLevel="1">
      <c r="A30" s="1" t="s">
        <v>113</v>
      </c>
      <c r="B30" s="22" t="s">
        <v>114</v>
      </c>
      <c r="C30" s="19" t="s">
        <v>76</v>
      </c>
      <c r="D30" s="128">
        <f t="shared" ref="D30:D37" si="37">E30+E145</f>
        <v>82803.851134590688</v>
      </c>
      <c r="E30" s="102">
        <f t="shared" ref="E30:E37" si="38">SUM(F30:BS30)</f>
        <v>37343.344181222521</v>
      </c>
      <c r="F30" s="2">
        <v>2593.3270734543207</v>
      </c>
      <c r="G30" s="2">
        <v>183.81838476712301</v>
      </c>
      <c r="H30" s="2">
        <v>0</v>
      </c>
      <c r="I30" s="2">
        <v>0</v>
      </c>
      <c r="J30" s="2"/>
      <c r="K30" s="2"/>
      <c r="L30" s="2">
        <v>70.955430011287504</v>
      </c>
      <c r="M30" s="2"/>
      <c r="N30" s="2"/>
      <c r="O30" s="2">
        <f>O52/0.8*0.2</f>
        <v>1058.0795495059997</v>
      </c>
      <c r="P30" s="2"/>
      <c r="Q30" s="2"/>
      <c r="R30" s="2">
        <v>2792.722544253993</v>
      </c>
      <c r="S30" s="2"/>
      <c r="T30" s="2"/>
      <c r="U30" s="2">
        <f t="shared" ref="U30:BE30" si="39">U52/0.8*0.2</f>
        <v>4340.3760769774881</v>
      </c>
      <c r="V30" s="2"/>
      <c r="W30" s="2"/>
      <c r="X30" s="2">
        <f>X52/0.8*0.2</f>
        <v>5492.4407820825763</v>
      </c>
      <c r="Y30" s="2"/>
      <c r="Z30" s="2"/>
      <c r="AA30" s="2">
        <f t="shared" si="39"/>
        <v>5629.3224636381856</v>
      </c>
      <c r="AB30" s="2"/>
      <c r="AC30" s="2"/>
      <c r="AD30" s="2">
        <f t="shared" si="39"/>
        <v>5201.7196674303459</v>
      </c>
      <c r="AE30" s="2"/>
      <c r="AF30" s="2"/>
      <c r="AG30" s="2">
        <f t="shared" si="39"/>
        <v>1981.8784941530987</v>
      </c>
      <c r="AH30" s="2"/>
      <c r="AI30" s="2"/>
      <c r="AJ30" s="2">
        <f t="shared" si="39"/>
        <v>1324.2470144705446</v>
      </c>
      <c r="AK30" s="2"/>
      <c r="AL30" s="2"/>
      <c r="AM30" s="2">
        <f t="shared" si="39"/>
        <v>85.83231380080278</v>
      </c>
      <c r="AN30" s="2"/>
      <c r="AO30" s="2"/>
      <c r="AP30" s="2">
        <f t="shared" si="39"/>
        <v>88.922277097631678</v>
      </c>
      <c r="AQ30" s="2"/>
      <c r="AR30" s="2"/>
      <c r="AS30" s="2">
        <f t="shared" si="39"/>
        <v>3379.4235939082932</v>
      </c>
      <c r="AT30" s="2"/>
      <c r="AU30" s="2"/>
      <c r="AV30" s="2">
        <f t="shared" si="39"/>
        <v>95.439924319779706</v>
      </c>
      <c r="AW30" s="2"/>
      <c r="AX30" s="2"/>
      <c r="AY30" s="2">
        <f t="shared" si="39"/>
        <v>2016.910192902822</v>
      </c>
      <c r="AZ30" s="2"/>
      <c r="BA30" s="2"/>
      <c r="BB30" s="2">
        <f t="shared" si="39"/>
        <v>102.43528901272228</v>
      </c>
      <c r="BC30" s="2"/>
      <c r="BD30" s="2"/>
      <c r="BE30" s="2">
        <f t="shared" si="39"/>
        <v>441.39671821275829</v>
      </c>
      <c r="BF30" s="2"/>
      <c r="BG30" s="2"/>
      <c r="BH30" s="2">
        <f>BH52/0.8*0.2</f>
        <v>109.94338595619877</v>
      </c>
      <c r="BI30" s="2"/>
      <c r="BJ30" s="2"/>
      <c r="BK30" s="2">
        <f>BK52/0.8*0.2</f>
        <v>113.90134785062195</v>
      </c>
      <c r="BL30" s="2"/>
      <c r="BM30" s="2"/>
      <c r="BN30" s="2">
        <f>BN52/0.8*0.2</f>
        <v>118.00179637324435</v>
      </c>
      <c r="BO30" s="2"/>
      <c r="BP30" s="2"/>
      <c r="BQ30" s="2">
        <f>BQ52/0.8*0.2</f>
        <v>122.24986104268115</v>
      </c>
      <c r="BR30" s="2"/>
      <c r="BS30" s="2"/>
    </row>
    <row r="31" spans="1:144" hidden="1" outlineLevel="1">
      <c r="A31" s="1" t="s">
        <v>115</v>
      </c>
      <c r="B31" s="22" t="s">
        <v>116</v>
      </c>
      <c r="C31" s="19" t="s">
        <v>76</v>
      </c>
      <c r="D31" s="128">
        <f t="shared" si="37"/>
        <v>184440.64068459801</v>
      </c>
      <c r="E31" s="102">
        <f t="shared" si="38"/>
        <v>105642.73161309211</v>
      </c>
      <c r="F31" s="2">
        <v>1587.7659000000001</v>
      </c>
      <c r="G31" s="2">
        <v>1785.35528</v>
      </c>
      <c r="H31" s="2">
        <v>2261.9171999999999</v>
      </c>
      <c r="I31" s="2">
        <v>2358.8521599999999</v>
      </c>
      <c r="J31" s="2"/>
      <c r="K31" s="2"/>
      <c r="L31" s="2">
        <v>2261.9171999999999</v>
      </c>
      <c r="M31" s="2"/>
      <c r="N31" s="2"/>
      <c r="O31" s="2">
        <f t="shared" ref="O31:O37" si="40">L31*O$72</f>
        <v>2343.3462191999997</v>
      </c>
      <c r="P31" s="2"/>
      <c r="Q31" s="2"/>
      <c r="R31" s="2">
        <v>3610.3025333947635</v>
      </c>
      <c r="S31" s="2"/>
      <c r="T31" s="2"/>
      <c r="U31" s="2">
        <f t="shared" ref="U31:U37" si="41">R31*U$72</f>
        <v>3740.273424596975</v>
      </c>
      <c r="V31" s="2"/>
      <c r="W31" s="2"/>
      <c r="X31" s="2">
        <f t="shared" ref="X31:X37" si="42">U31*X$72</f>
        <v>3999.3777484991174</v>
      </c>
      <c r="Y31" s="2"/>
      <c r="Z31" s="2"/>
      <c r="AA31" s="2">
        <f t="shared" ref="AA31:AA37" si="43">X31*AA$72</f>
        <v>4143.3553474450855</v>
      </c>
      <c r="AB31" s="2"/>
      <c r="AC31" s="2"/>
      <c r="AD31" s="2">
        <f t="shared" ref="AD31:AD37" si="44">AA31*AD$72</f>
        <v>4326.8246059199355</v>
      </c>
      <c r="AE31" s="2"/>
      <c r="AF31" s="2"/>
      <c r="AG31" s="2">
        <f t="shared" ref="AG31:AG37" si="45">AD31*AG$72</f>
        <v>4515.9837228171009</v>
      </c>
      <c r="AH31" s="2"/>
      <c r="AI31" s="2"/>
      <c r="AJ31" s="2">
        <f t="shared" ref="AJ31:AJ37" si="46">AG31*AJ$72</f>
        <v>4678.5591368385167</v>
      </c>
      <c r="AK31" s="2"/>
      <c r="AL31" s="2"/>
      <c r="AM31" s="2">
        <f t="shared" ref="AM31:AM37" si="47">AJ31*AM$72</f>
        <v>4846.9872657647038</v>
      </c>
      <c r="AN31" s="2"/>
      <c r="AO31" s="2"/>
      <c r="AP31" s="2">
        <f t="shared" ref="AP31:AP37" si="48">AM31*AP$72</f>
        <v>5021.4788073322334</v>
      </c>
      <c r="AQ31" s="2"/>
      <c r="AR31" s="2"/>
      <c r="AS31" s="2">
        <f t="shared" ref="AS31:AS37" si="49">AP31*AS$72</f>
        <v>5202.2520443961939</v>
      </c>
      <c r="AT31" s="2"/>
      <c r="AU31" s="2"/>
      <c r="AV31" s="2">
        <f t="shared" ref="AV31:AV37" si="50">AS31*AV$72</f>
        <v>5389.5331179944569</v>
      </c>
      <c r="AW31" s="2"/>
      <c r="AX31" s="2"/>
      <c r="AY31" s="2">
        <f t="shared" ref="AY31:AY37" si="51">AV31*AY$72</f>
        <v>5583.5563102422575</v>
      </c>
      <c r="AZ31" s="2"/>
      <c r="BA31" s="2"/>
      <c r="BB31" s="2">
        <f t="shared" ref="BB31:BB37" si="52">AY31*BB$72</f>
        <v>5784.5643374109786</v>
      </c>
      <c r="BC31" s="2"/>
      <c r="BD31" s="2"/>
      <c r="BE31" s="2">
        <f t="shared" ref="BE31" si="53">BB31*BE$72</f>
        <v>5992.8086535577741</v>
      </c>
      <c r="BF31" s="2"/>
      <c r="BG31" s="2"/>
      <c r="BH31" s="2">
        <f t="shared" ref="BH31:BH37" si="54">BE31*BH$72</f>
        <v>6208.5497650858542</v>
      </c>
      <c r="BI31" s="2"/>
      <c r="BJ31" s="2"/>
      <c r="BK31" s="2">
        <f t="shared" ref="BK31:BK37" si="55">BH31*BK$72</f>
        <v>6432.0575566289453</v>
      </c>
      <c r="BL31" s="2"/>
      <c r="BM31" s="2"/>
      <c r="BN31" s="2">
        <f t="shared" ref="BN31:BN33" si="56">BK31*BN$72</f>
        <v>6663.6116286675879</v>
      </c>
      <c r="BO31" s="2"/>
      <c r="BP31" s="2"/>
      <c r="BQ31" s="2">
        <f t="shared" ref="BQ31:BQ37" si="57">BN31*BQ$72</f>
        <v>6903.5016472996213</v>
      </c>
      <c r="BR31" s="2"/>
      <c r="BS31" s="2"/>
    </row>
    <row r="32" spans="1:144" hidden="1" outlineLevel="1">
      <c r="A32" s="1" t="s">
        <v>117</v>
      </c>
      <c r="B32" s="22" t="s">
        <v>118</v>
      </c>
      <c r="C32" s="19" t="s">
        <v>76</v>
      </c>
      <c r="D32" s="128">
        <f t="shared" si="37"/>
        <v>41019.936714583731</v>
      </c>
      <c r="E32" s="102">
        <f t="shared" si="38"/>
        <v>18591.747206207638</v>
      </c>
      <c r="F32" s="2">
        <v>1997.06323</v>
      </c>
      <c r="G32" s="2">
        <v>702.29720000000009</v>
      </c>
      <c r="H32" s="2">
        <v>885.41994</v>
      </c>
      <c r="I32" s="2">
        <v>719.05421000000013</v>
      </c>
      <c r="J32" s="2"/>
      <c r="K32" s="2"/>
      <c r="L32" s="2">
        <v>818.71041303366997</v>
      </c>
      <c r="M32" s="2"/>
      <c r="N32" s="2"/>
      <c r="O32" s="2">
        <f t="shared" si="40"/>
        <v>848.18398790288211</v>
      </c>
      <c r="P32" s="2"/>
      <c r="Q32" s="2"/>
      <c r="R32" s="2">
        <v>489.72422623531423</v>
      </c>
      <c r="S32" s="2"/>
      <c r="T32" s="2"/>
      <c r="U32" s="2">
        <f t="shared" si="41"/>
        <v>507.35429837978558</v>
      </c>
      <c r="V32" s="2"/>
      <c r="W32" s="2"/>
      <c r="X32" s="2">
        <f t="shared" si="42"/>
        <v>542.50084451088969</v>
      </c>
      <c r="Y32" s="2"/>
      <c r="Z32" s="2"/>
      <c r="AA32" s="2">
        <f t="shared" si="43"/>
        <v>562.03087491328176</v>
      </c>
      <c r="AB32" s="2"/>
      <c r="AC32" s="2"/>
      <c r="AD32" s="2">
        <f t="shared" si="44"/>
        <v>586.91780331151699</v>
      </c>
      <c r="AE32" s="2"/>
      <c r="AF32" s="2"/>
      <c r="AG32" s="2">
        <f t="shared" si="45"/>
        <v>612.57654002428615</v>
      </c>
      <c r="AH32" s="2"/>
      <c r="AI32" s="2"/>
      <c r="AJ32" s="2">
        <f t="shared" si="46"/>
        <v>634.62929546516045</v>
      </c>
      <c r="AK32" s="2"/>
      <c r="AL32" s="2"/>
      <c r="AM32" s="2">
        <f t="shared" si="47"/>
        <v>657.47595010190628</v>
      </c>
      <c r="AN32" s="2"/>
      <c r="AO32" s="2"/>
      <c r="AP32" s="2">
        <f t="shared" si="48"/>
        <v>681.14508430557487</v>
      </c>
      <c r="AQ32" s="2"/>
      <c r="AR32" s="2"/>
      <c r="AS32" s="2">
        <f t="shared" si="49"/>
        <v>705.6663073405756</v>
      </c>
      <c r="AT32" s="2"/>
      <c r="AU32" s="2"/>
      <c r="AV32" s="2">
        <f t="shared" si="50"/>
        <v>731.07029440483632</v>
      </c>
      <c r="AW32" s="2"/>
      <c r="AX32" s="2"/>
      <c r="AY32" s="2">
        <f t="shared" si="51"/>
        <v>757.38882500341049</v>
      </c>
      <c r="AZ32" s="2"/>
      <c r="BA32" s="2"/>
      <c r="BB32" s="2">
        <f t="shared" si="52"/>
        <v>784.65482270353334</v>
      </c>
      <c r="BC32" s="2"/>
      <c r="BD32" s="2"/>
      <c r="BE32" s="2">
        <f t="shared" ref="BE32" si="58">BB32*BE$72</f>
        <v>812.90239632086059</v>
      </c>
      <c r="BF32" s="2"/>
      <c r="BG32" s="2"/>
      <c r="BH32" s="2">
        <f t="shared" si="54"/>
        <v>842.16688258841157</v>
      </c>
      <c r="BI32" s="2"/>
      <c r="BJ32" s="2"/>
      <c r="BK32" s="2">
        <f t="shared" si="55"/>
        <v>872.48489036159447</v>
      </c>
      <c r="BL32" s="2"/>
      <c r="BM32" s="2"/>
      <c r="BN32" s="2">
        <f t="shared" si="56"/>
        <v>903.89434641461185</v>
      </c>
      <c r="BO32" s="2"/>
      <c r="BP32" s="2"/>
      <c r="BQ32" s="2">
        <f t="shared" si="57"/>
        <v>936.43454288553789</v>
      </c>
      <c r="BR32" s="2"/>
      <c r="BS32" s="2"/>
    </row>
    <row r="33" spans="1:141" hidden="1" outlineLevel="1">
      <c r="A33" s="1" t="s">
        <v>119</v>
      </c>
      <c r="B33" s="22" t="s">
        <v>120</v>
      </c>
      <c r="C33" s="19" t="s">
        <v>76</v>
      </c>
      <c r="D33" s="128">
        <f t="shared" si="37"/>
        <v>353761.1383777514</v>
      </c>
      <c r="E33" s="102">
        <f t="shared" si="38"/>
        <v>353761.1383777514</v>
      </c>
      <c r="F33" s="2">
        <v>6274.357</v>
      </c>
      <c r="G33" s="2">
        <v>5901.7</v>
      </c>
      <c r="H33" s="2">
        <v>6533.9750000000004</v>
      </c>
      <c r="I33" s="2">
        <v>7903.0360000000001</v>
      </c>
      <c r="J33" s="2"/>
      <c r="K33" s="2"/>
      <c r="L33" s="2">
        <v>8108.7409970021199</v>
      </c>
      <c r="M33" s="2"/>
      <c r="N33" s="2"/>
      <c r="O33" s="2">
        <f t="shared" si="40"/>
        <v>8400.655672894196</v>
      </c>
      <c r="P33" s="2"/>
      <c r="Q33" s="2"/>
      <c r="R33" s="2">
        <v>10189.867312737601</v>
      </c>
      <c r="S33" s="2"/>
      <c r="T33" s="2"/>
      <c r="U33" s="2">
        <v>11759.717736243998</v>
      </c>
      <c r="V33" s="2"/>
      <c r="W33" s="2"/>
      <c r="X33" s="2">
        <v>13473.407332772002</v>
      </c>
      <c r="Y33" s="2"/>
      <c r="Z33" s="2"/>
      <c r="AA33" s="2">
        <f t="shared" si="43"/>
        <v>13958.449996751795</v>
      </c>
      <c r="AB33" s="2"/>
      <c r="AC33" s="2"/>
      <c r="AD33" s="2">
        <f t="shared" si="44"/>
        <v>14576.535160975394</v>
      </c>
      <c r="AE33" s="2"/>
      <c r="AF33" s="2"/>
      <c r="AG33" s="2">
        <f t="shared" si="45"/>
        <v>15213.788752142016</v>
      </c>
      <c r="AH33" s="2"/>
      <c r="AI33" s="2"/>
      <c r="AJ33" s="2">
        <f t="shared" si="46"/>
        <v>15761.485147219129</v>
      </c>
      <c r="AK33" s="2"/>
      <c r="AL33" s="2"/>
      <c r="AM33" s="2">
        <f t="shared" si="47"/>
        <v>16328.898612519019</v>
      </c>
      <c r="AN33" s="2"/>
      <c r="AO33" s="2"/>
      <c r="AP33" s="2">
        <f t="shared" si="48"/>
        <v>16916.738962569703</v>
      </c>
      <c r="AQ33" s="2"/>
      <c r="AR33" s="2"/>
      <c r="AS33" s="2">
        <f t="shared" si="49"/>
        <v>17525.741565222212</v>
      </c>
      <c r="AT33" s="2"/>
      <c r="AU33" s="2"/>
      <c r="AV33" s="2">
        <f t="shared" si="50"/>
        <v>18156.668261570212</v>
      </c>
      <c r="AW33" s="2"/>
      <c r="AX33" s="2"/>
      <c r="AY33" s="2">
        <f t="shared" si="51"/>
        <v>18810.308318986739</v>
      </c>
      <c r="AZ33" s="2"/>
      <c r="BA33" s="2"/>
      <c r="BB33" s="2">
        <f t="shared" si="52"/>
        <v>19487.479418470262</v>
      </c>
      <c r="BC33" s="2"/>
      <c r="BD33" s="2"/>
      <c r="BE33" s="2">
        <f t="shared" ref="BE33" si="59">BB33*BE$72</f>
        <v>20189.028677535192</v>
      </c>
      <c r="BF33" s="2"/>
      <c r="BG33" s="2"/>
      <c r="BH33" s="2">
        <f t="shared" si="54"/>
        <v>20915.833709926461</v>
      </c>
      <c r="BI33" s="2"/>
      <c r="BJ33" s="2"/>
      <c r="BK33" s="2">
        <f t="shared" si="55"/>
        <v>21668.803723483816</v>
      </c>
      <c r="BL33" s="2"/>
      <c r="BM33" s="2"/>
      <c r="BN33" s="2">
        <f t="shared" si="56"/>
        <v>22448.880657529233</v>
      </c>
      <c r="BO33" s="2"/>
      <c r="BP33" s="2"/>
      <c r="BQ33" s="2">
        <f t="shared" si="57"/>
        <v>23257.040361200285</v>
      </c>
      <c r="BR33" s="2"/>
      <c r="BS33" s="2"/>
    </row>
    <row r="34" spans="1:141" hidden="1" outlineLevel="1">
      <c r="A34" s="1" t="s">
        <v>121</v>
      </c>
      <c r="B34" s="22" t="s">
        <v>122</v>
      </c>
      <c r="C34" s="19" t="s">
        <v>76</v>
      </c>
      <c r="D34" s="128">
        <f t="shared" si="37"/>
        <v>0</v>
      </c>
      <c r="E34" s="102">
        <f t="shared" si="38"/>
        <v>0</v>
      </c>
      <c r="F34" s="2">
        <v>0</v>
      </c>
      <c r="G34" s="2">
        <v>0</v>
      </c>
      <c r="H34" s="2">
        <v>0</v>
      </c>
      <c r="I34" s="2"/>
      <c r="J34" s="2"/>
      <c r="K34" s="2"/>
      <c r="L34" s="2">
        <f>I34*L$72</f>
        <v>0</v>
      </c>
      <c r="M34" s="2"/>
      <c r="N34" s="2"/>
      <c r="O34" s="2">
        <f t="shared" si="40"/>
        <v>0</v>
      </c>
      <c r="P34" s="2"/>
      <c r="Q34" s="2"/>
      <c r="R34" s="2">
        <v>0</v>
      </c>
      <c r="S34" s="2"/>
      <c r="T34" s="2"/>
      <c r="U34" s="2">
        <f t="shared" si="41"/>
        <v>0</v>
      </c>
      <c r="V34" s="2"/>
      <c r="W34" s="2"/>
      <c r="X34" s="2">
        <f t="shared" si="42"/>
        <v>0</v>
      </c>
      <c r="Y34" s="2"/>
      <c r="Z34" s="2"/>
      <c r="AA34" s="2">
        <f t="shared" si="43"/>
        <v>0</v>
      </c>
      <c r="AB34" s="2"/>
      <c r="AC34" s="2"/>
      <c r="AD34" s="2">
        <f t="shared" si="44"/>
        <v>0</v>
      </c>
      <c r="AE34" s="2"/>
      <c r="AF34" s="2"/>
      <c r="AG34" s="2">
        <f t="shared" si="45"/>
        <v>0</v>
      </c>
      <c r="AH34" s="2"/>
      <c r="AI34" s="2"/>
      <c r="AJ34" s="2">
        <f t="shared" si="46"/>
        <v>0</v>
      </c>
      <c r="AK34" s="2"/>
      <c r="AL34" s="2"/>
      <c r="AM34" s="2">
        <f t="shared" si="47"/>
        <v>0</v>
      </c>
      <c r="AN34" s="2"/>
      <c r="AO34" s="2"/>
      <c r="AP34" s="2">
        <f t="shared" si="48"/>
        <v>0</v>
      </c>
      <c r="AQ34" s="2"/>
      <c r="AR34" s="2"/>
      <c r="AS34" s="2">
        <f t="shared" si="49"/>
        <v>0</v>
      </c>
      <c r="AT34" s="2"/>
      <c r="AU34" s="2"/>
      <c r="AV34" s="2">
        <f t="shared" si="50"/>
        <v>0</v>
      </c>
      <c r="AW34" s="2"/>
      <c r="AX34" s="2"/>
      <c r="AY34" s="2">
        <f t="shared" si="51"/>
        <v>0</v>
      </c>
      <c r="AZ34" s="2"/>
      <c r="BA34" s="2"/>
      <c r="BB34" s="2">
        <f t="shared" si="52"/>
        <v>0</v>
      </c>
      <c r="BC34" s="2"/>
      <c r="BD34" s="2"/>
      <c r="BE34" s="2">
        <f t="shared" ref="BE34" si="60">BB34*BE$72</f>
        <v>0</v>
      </c>
      <c r="BF34" s="2"/>
      <c r="BG34" s="2"/>
      <c r="BH34" s="2">
        <f t="shared" si="54"/>
        <v>0</v>
      </c>
      <c r="BI34" s="2"/>
      <c r="BJ34" s="2"/>
      <c r="BK34" s="2">
        <f t="shared" si="55"/>
        <v>0</v>
      </c>
      <c r="BL34" s="2"/>
      <c r="BM34" s="2"/>
      <c r="BN34" s="2">
        <f>BK34*BN$72</f>
        <v>0</v>
      </c>
      <c r="BO34" s="2"/>
      <c r="BP34" s="2"/>
      <c r="BQ34" s="2">
        <f t="shared" si="57"/>
        <v>0</v>
      </c>
      <c r="BR34" s="2"/>
      <c r="BS34" s="2"/>
    </row>
    <row r="35" spans="1:141" hidden="1" outlineLevel="1">
      <c r="A35" s="1" t="s">
        <v>123</v>
      </c>
      <c r="B35" s="22" t="s">
        <v>124</v>
      </c>
      <c r="C35" s="19" t="s">
        <v>76</v>
      </c>
      <c r="D35" s="128">
        <f t="shared" si="37"/>
        <v>2913.3085807875259</v>
      </c>
      <c r="E35" s="102">
        <f t="shared" si="38"/>
        <v>1696.9071815754719</v>
      </c>
      <c r="F35" s="2">
        <v>23.47719</v>
      </c>
      <c r="G35" s="2">
        <v>49.332479999999997</v>
      </c>
      <c r="H35" s="2">
        <v>55.228369999999998</v>
      </c>
      <c r="I35" s="2">
        <v>59.88176</v>
      </c>
      <c r="J35" s="2"/>
      <c r="K35" s="2"/>
      <c r="L35" s="2">
        <v>64.368547624240151</v>
      </c>
      <c r="M35" s="2"/>
      <c r="N35" s="2"/>
      <c r="O35" s="2">
        <f t="shared" si="40"/>
        <v>66.6858153387128</v>
      </c>
      <c r="P35" s="2"/>
      <c r="Q35" s="2"/>
      <c r="R35" s="2">
        <v>53.466936605236732</v>
      </c>
      <c r="S35" s="2"/>
      <c r="T35" s="2"/>
      <c r="U35" s="2">
        <f t="shared" si="41"/>
        <v>55.391746323025259</v>
      </c>
      <c r="V35" s="2"/>
      <c r="W35" s="2"/>
      <c r="X35" s="2">
        <f t="shared" si="42"/>
        <v>59.228963379511697</v>
      </c>
      <c r="Y35" s="2"/>
      <c r="Z35" s="2"/>
      <c r="AA35" s="2">
        <f t="shared" si="43"/>
        <v>61.361206061174123</v>
      </c>
      <c r="AB35" s="2"/>
      <c r="AC35" s="2"/>
      <c r="AD35" s="2">
        <f t="shared" si="44"/>
        <v>64.078302238335965</v>
      </c>
      <c r="AE35" s="2"/>
      <c r="AF35" s="2"/>
      <c r="AG35" s="2">
        <f t="shared" si="45"/>
        <v>66.879662627913433</v>
      </c>
      <c r="AH35" s="2"/>
      <c r="AI35" s="2"/>
      <c r="AJ35" s="2">
        <f t="shared" si="46"/>
        <v>69.287330482518314</v>
      </c>
      <c r="AK35" s="2"/>
      <c r="AL35" s="2"/>
      <c r="AM35" s="2">
        <f t="shared" si="47"/>
        <v>71.781674379888969</v>
      </c>
      <c r="AN35" s="2"/>
      <c r="AO35" s="2"/>
      <c r="AP35" s="2">
        <f t="shared" si="48"/>
        <v>74.365814657564968</v>
      </c>
      <c r="AQ35" s="2"/>
      <c r="AR35" s="2"/>
      <c r="AS35" s="2">
        <f t="shared" si="49"/>
        <v>77.042983985237314</v>
      </c>
      <c r="AT35" s="2"/>
      <c r="AU35" s="2"/>
      <c r="AV35" s="2">
        <f t="shared" si="50"/>
        <v>79.816531408705856</v>
      </c>
      <c r="AW35" s="2"/>
      <c r="AX35" s="2"/>
      <c r="AY35" s="2">
        <f t="shared" si="51"/>
        <v>82.689926539419275</v>
      </c>
      <c r="AZ35" s="2"/>
      <c r="BA35" s="2"/>
      <c r="BB35" s="2">
        <f t="shared" si="52"/>
        <v>85.666763894838368</v>
      </c>
      <c r="BC35" s="2"/>
      <c r="BD35" s="2"/>
      <c r="BE35" s="2">
        <f t="shared" ref="BE35" si="61">BB35*BE$72</f>
        <v>88.750767395052549</v>
      </c>
      <c r="BF35" s="2"/>
      <c r="BG35" s="2"/>
      <c r="BH35" s="2">
        <f t="shared" si="54"/>
        <v>91.945795021274449</v>
      </c>
      <c r="BI35" s="2"/>
      <c r="BJ35" s="2"/>
      <c r="BK35" s="2">
        <f t="shared" si="55"/>
        <v>95.255843642040332</v>
      </c>
      <c r="BL35" s="2"/>
      <c r="BM35" s="2"/>
      <c r="BN35" s="2">
        <f>BK35*BN$72</f>
        <v>98.685054013153788</v>
      </c>
      <c r="BO35" s="2"/>
      <c r="BP35" s="2"/>
      <c r="BQ35" s="2">
        <f t="shared" si="57"/>
        <v>102.23771595762733</v>
      </c>
      <c r="BR35" s="2"/>
      <c r="BS35" s="2"/>
    </row>
    <row r="36" spans="1:141" ht="30" hidden="1" outlineLevel="1">
      <c r="A36" s="1" t="s">
        <v>125</v>
      </c>
      <c r="B36" s="22" t="s">
        <v>126</v>
      </c>
      <c r="C36" s="19" t="s">
        <v>76</v>
      </c>
      <c r="D36" s="128">
        <f t="shared" si="37"/>
        <v>10641.546364486721</v>
      </c>
      <c r="E36" s="102">
        <f t="shared" si="38"/>
        <v>175.70939063506054</v>
      </c>
      <c r="F36" s="2">
        <v>18.2224</v>
      </c>
      <c r="G36" s="2">
        <v>29.875209999999999</v>
      </c>
      <c r="H36" s="2">
        <v>10.499549999999999</v>
      </c>
      <c r="I36" s="2">
        <v>15.092320000000001</v>
      </c>
      <c r="J36" s="2"/>
      <c r="K36" s="2"/>
      <c r="L36" s="2">
        <v>4.8959197881206027</v>
      </c>
      <c r="M36" s="2"/>
      <c r="N36" s="2"/>
      <c r="O36" s="2">
        <f t="shared" si="40"/>
        <v>5.0721729004929443</v>
      </c>
      <c r="P36" s="2"/>
      <c r="Q36" s="2"/>
      <c r="R36" s="2">
        <v>3.5718199999992066</v>
      </c>
      <c r="S36" s="2"/>
      <c r="T36" s="2"/>
      <c r="U36" s="2">
        <f t="shared" si="41"/>
        <v>3.7004055199991783</v>
      </c>
      <c r="V36" s="2"/>
      <c r="W36" s="2"/>
      <c r="X36" s="2">
        <f t="shared" si="42"/>
        <v>3.9567480280409413</v>
      </c>
      <c r="Y36" s="2"/>
      <c r="Z36" s="2"/>
      <c r="AA36" s="2">
        <f t="shared" si="43"/>
        <v>4.099190957050415</v>
      </c>
      <c r="AB36" s="2"/>
      <c r="AC36" s="2"/>
      <c r="AD36" s="2">
        <f t="shared" si="44"/>
        <v>4.2807046005038067</v>
      </c>
      <c r="AE36" s="2"/>
      <c r="AF36" s="2"/>
      <c r="AG36" s="2">
        <f t="shared" si="45"/>
        <v>4.4678474536763293</v>
      </c>
      <c r="AH36" s="2"/>
      <c r="AI36" s="2"/>
      <c r="AJ36" s="2">
        <f t="shared" si="46"/>
        <v>4.6286899620086777</v>
      </c>
      <c r="AK36" s="2"/>
      <c r="AL36" s="2"/>
      <c r="AM36" s="2">
        <f t="shared" si="47"/>
        <v>4.7953228006409905</v>
      </c>
      <c r="AN36" s="2"/>
      <c r="AO36" s="2"/>
      <c r="AP36" s="2">
        <f t="shared" si="48"/>
        <v>4.9679544214640661</v>
      </c>
      <c r="AQ36" s="2"/>
      <c r="AR36" s="2"/>
      <c r="AS36" s="2">
        <f t="shared" si="49"/>
        <v>5.1468007806367728</v>
      </c>
      <c r="AT36" s="2"/>
      <c r="AU36" s="2"/>
      <c r="AV36" s="2">
        <f t="shared" si="50"/>
        <v>5.3320856087396971</v>
      </c>
      <c r="AW36" s="2"/>
      <c r="AX36" s="2"/>
      <c r="AY36" s="2">
        <f t="shared" si="51"/>
        <v>5.524040690654326</v>
      </c>
      <c r="AZ36" s="2"/>
      <c r="BA36" s="2"/>
      <c r="BB36" s="2">
        <f t="shared" si="52"/>
        <v>5.7229061555178822</v>
      </c>
      <c r="BC36" s="2"/>
      <c r="BD36" s="2"/>
      <c r="BE36" s="2">
        <f t="shared" ref="BE36" si="62">BB36*BE$72</f>
        <v>5.9289307771165261</v>
      </c>
      <c r="BF36" s="2"/>
      <c r="BG36" s="2"/>
      <c r="BH36" s="2">
        <f t="shared" si="54"/>
        <v>6.1423722850927209</v>
      </c>
      <c r="BI36" s="2"/>
      <c r="BJ36" s="2"/>
      <c r="BK36" s="2">
        <f t="shared" si="55"/>
        <v>6.3634976873560589</v>
      </c>
      <c r="BL36" s="2"/>
      <c r="BM36" s="2"/>
      <c r="BN36" s="2">
        <f>BK36*BN$72</f>
        <v>6.5925836041008772</v>
      </c>
      <c r="BO36" s="2"/>
      <c r="BP36" s="2"/>
      <c r="BQ36" s="2">
        <f t="shared" si="57"/>
        <v>6.8299166138485088</v>
      </c>
      <c r="BR36" s="2"/>
      <c r="BS36" s="2"/>
    </row>
    <row r="37" spans="1:141" hidden="1" outlineLevel="1">
      <c r="A37" s="1" t="s">
        <v>127</v>
      </c>
      <c r="B37" s="22" t="s">
        <v>128</v>
      </c>
      <c r="C37" s="19" t="s">
        <v>76</v>
      </c>
      <c r="D37" s="128">
        <f t="shared" si="37"/>
        <v>0</v>
      </c>
      <c r="E37" s="102">
        <f t="shared" si="38"/>
        <v>0</v>
      </c>
      <c r="F37" s="2">
        <v>0</v>
      </c>
      <c r="G37" s="2">
        <v>0</v>
      </c>
      <c r="H37" s="2">
        <v>0</v>
      </c>
      <c r="I37" s="2"/>
      <c r="J37" s="2"/>
      <c r="K37" s="2"/>
      <c r="L37" s="2">
        <f>I37*L$72</f>
        <v>0</v>
      </c>
      <c r="M37" s="2"/>
      <c r="N37" s="2"/>
      <c r="O37" s="2">
        <f t="shared" si="40"/>
        <v>0</v>
      </c>
      <c r="P37" s="2"/>
      <c r="Q37" s="2"/>
      <c r="R37" s="2">
        <v>0</v>
      </c>
      <c r="S37" s="2"/>
      <c r="T37" s="2"/>
      <c r="U37" s="2">
        <f t="shared" si="41"/>
        <v>0</v>
      </c>
      <c r="V37" s="2"/>
      <c r="W37" s="2"/>
      <c r="X37" s="2">
        <f t="shared" si="42"/>
        <v>0</v>
      </c>
      <c r="Y37" s="2"/>
      <c r="Z37" s="2"/>
      <c r="AA37" s="2">
        <f t="shared" si="43"/>
        <v>0</v>
      </c>
      <c r="AB37" s="2"/>
      <c r="AC37" s="2"/>
      <c r="AD37" s="2">
        <f t="shared" si="44"/>
        <v>0</v>
      </c>
      <c r="AE37" s="2"/>
      <c r="AF37" s="2"/>
      <c r="AG37" s="2">
        <f t="shared" si="45"/>
        <v>0</v>
      </c>
      <c r="AH37" s="2"/>
      <c r="AI37" s="2"/>
      <c r="AJ37" s="2">
        <f t="shared" si="46"/>
        <v>0</v>
      </c>
      <c r="AK37" s="2"/>
      <c r="AL37" s="2"/>
      <c r="AM37" s="2">
        <f t="shared" si="47"/>
        <v>0</v>
      </c>
      <c r="AN37" s="2"/>
      <c r="AO37" s="2"/>
      <c r="AP37" s="2">
        <f t="shared" si="48"/>
        <v>0</v>
      </c>
      <c r="AQ37" s="2"/>
      <c r="AR37" s="2"/>
      <c r="AS37" s="2">
        <f t="shared" si="49"/>
        <v>0</v>
      </c>
      <c r="AT37" s="2"/>
      <c r="AU37" s="2"/>
      <c r="AV37" s="2">
        <f t="shared" si="50"/>
        <v>0</v>
      </c>
      <c r="AW37" s="2"/>
      <c r="AX37" s="2"/>
      <c r="AY37" s="2">
        <f t="shared" si="51"/>
        <v>0</v>
      </c>
      <c r="AZ37" s="2"/>
      <c r="BA37" s="2"/>
      <c r="BB37" s="2">
        <f t="shared" si="52"/>
        <v>0</v>
      </c>
      <c r="BC37" s="2"/>
      <c r="BD37" s="2"/>
      <c r="BE37" s="2">
        <f t="shared" ref="BE37" si="63">BB37*BE$72</f>
        <v>0</v>
      </c>
      <c r="BF37" s="2"/>
      <c r="BG37" s="2"/>
      <c r="BH37" s="2">
        <f t="shared" si="54"/>
        <v>0</v>
      </c>
      <c r="BI37" s="2"/>
      <c r="BJ37" s="2"/>
      <c r="BK37" s="2">
        <f t="shared" si="55"/>
        <v>0</v>
      </c>
      <c r="BL37" s="2"/>
      <c r="BM37" s="2"/>
      <c r="BN37" s="2">
        <f>BK37*BN$72</f>
        <v>0</v>
      </c>
      <c r="BO37" s="2"/>
      <c r="BP37" s="2"/>
      <c r="BQ37" s="2">
        <f t="shared" si="57"/>
        <v>0</v>
      </c>
      <c r="BR37" s="2"/>
      <c r="BS37" s="2"/>
    </row>
    <row r="38" spans="1:141" ht="30" hidden="1" outlineLevel="1">
      <c r="A38" s="1" t="s">
        <v>129</v>
      </c>
      <c r="B38" s="22" t="s">
        <v>130</v>
      </c>
      <c r="C38" s="19" t="s">
        <v>76</v>
      </c>
      <c r="D38" s="128">
        <f>D39+D40+D41</f>
        <v>133788.22328209513</v>
      </c>
      <c r="E38" s="101">
        <f>E39+E40+E41</f>
        <v>97926.885106729271</v>
      </c>
      <c r="F38" s="2">
        <f t="shared" ref="F38:O38" si="64">F39+F40+F41</f>
        <v>5132.255962179026</v>
      </c>
      <c r="G38" s="2">
        <f t="shared" si="64"/>
        <v>6489.5635799999991</v>
      </c>
      <c r="H38" s="2">
        <f t="shared" si="64"/>
        <v>9354.7776599999997</v>
      </c>
      <c r="I38" s="2">
        <f t="shared" si="64"/>
        <v>9203.2328499999985</v>
      </c>
      <c r="J38" s="2"/>
      <c r="K38" s="2"/>
      <c r="L38" s="2">
        <f>L39+L40+L41</f>
        <v>8156.04</v>
      </c>
      <c r="M38" s="2"/>
      <c r="N38" s="2"/>
      <c r="O38" s="2">
        <f t="shared" si="64"/>
        <v>7737.0137599999998</v>
      </c>
      <c r="P38" s="2"/>
      <c r="Q38" s="2"/>
      <c r="R38" s="2">
        <f>R39+R40+R41</f>
        <v>2012.0532438763012</v>
      </c>
      <c r="S38" s="2"/>
      <c r="T38" s="2"/>
      <c r="U38" s="2">
        <f t="shared" ref="U38:BE38" si="65">U39+U40+U41</f>
        <v>2084.4871606558481</v>
      </c>
      <c r="V38" s="2"/>
      <c r="W38" s="2"/>
      <c r="X38" s="2">
        <f t="shared" si="65"/>
        <v>2228.8882712518275</v>
      </c>
      <c r="Y38" s="2"/>
      <c r="Z38" s="2"/>
      <c r="AA38" s="2">
        <f t="shared" si="65"/>
        <v>2309.1282490168933</v>
      </c>
      <c r="AB38" s="2"/>
      <c r="AC38" s="2"/>
      <c r="AD38" s="2">
        <f t="shared" si="65"/>
        <v>2411.3772747567918</v>
      </c>
      <c r="AE38" s="2"/>
      <c r="AF38" s="2"/>
      <c r="AG38" s="2">
        <f t="shared" si="65"/>
        <v>2516.7973084634523</v>
      </c>
      <c r="AH38" s="2"/>
      <c r="AI38" s="2"/>
      <c r="AJ38" s="2">
        <f t="shared" si="65"/>
        <v>2607.4020115681365</v>
      </c>
      <c r="AK38" s="2"/>
      <c r="AL38" s="2"/>
      <c r="AM38" s="2">
        <f t="shared" si="65"/>
        <v>2701.2684839845892</v>
      </c>
      <c r="AN38" s="2"/>
      <c r="AO38" s="2"/>
      <c r="AP38" s="2">
        <f t="shared" si="65"/>
        <v>2798.5141494080344</v>
      </c>
      <c r="AQ38" s="2"/>
      <c r="AR38" s="2"/>
      <c r="AS38" s="2">
        <f t="shared" si="65"/>
        <v>2899.260658786724</v>
      </c>
      <c r="AT38" s="2"/>
      <c r="AU38" s="2"/>
      <c r="AV38" s="2">
        <f t="shared" si="65"/>
        <v>3003.6340425030462</v>
      </c>
      <c r="AW38" s="2"/>
      <c r="AX38" s="2"/>
      <c r="AY38" s="2">
        <f t="shared" si="65"/>
        <v>3111.7648680331558</v>
      </c>
      <c r="AZ38" s="2"/>
      <c r="BA38" s="2"/>
      <c r="BB38" s="2">
        <f t="shared" si="65"/>
        <v>3223.7884032823495</v>
      </c>
      <c r="BC38" s="2"/>
      <c r="BD38" s="2"/>
      <c r="BE38" s="2">
        <f t="shared" si="65"/>
        <v>3339.8447858005143</v>
      </c>
      <c r="BF38" s="2"/>
      <c r="BG38" s="2"/>
      <c r="BH38" s="2">
        <f>BH39+BH40+BH41</f>
        <v>3460.0791980893327</v>
      </c>
      <c r="BI38" s="2"/>
      <c r="BJ38" s="2"/>
      <c r="BK38" s="2">
        <f>BK39+BK40+BK41</f>
        <v>3584.6420492205489</v>
      </c>
      <c r="BL38" s="2"/>
      <c r="BM38" s="2"/>
      <c r="BN38" s="2">
        <f>BN39+BN40+BN41</f>
        <v>3713.6891629924889</v>
      </c>
      <c r="BO38" s="2"/>
      <c r="BP38" s="2"/>
      <c r="BQ38" s="2">
        <f>BQ39+BQ40+BQ41</f>
        <v>3847.3819728602189</v>
      </c>
      <c r="BR38" s="2"/>
      <c r="BS38" s="2"/>
    </row>
    <row r="39" spans="1:141" hidden="1" outlineLevel="1">
      <c r="A39" s="1" t="s">
        <v>131</v>
      </c>
      <c r="B39" s="22" t="s">
        <v>132</v>
      </c>
      <c r="C39" s="19" t="s">
        <v>76</v>
      </c>
      <c r="D39" s="128">
        <f>E39+E154</f>
        <v>126120.48594209514</v>
      </c>
      <c r="E39" s="102">
        <f t="shared" ref="E39:E41" si="66">SUM(F39:BS39)</f>
        <v>92940.497956729276</v>
      </c>
      <c r="F39" s="2">
        <v>5132.255962179026</v>
      </c>
      <c r="G39" s="2">
        <v>6109.0843399999994</v>
      </c>
      <c r="H39" s="2">
        <v>7384.9529700000003</v>
      </c>
      <c r="I39" s="2">
        <v>7255.0296299999991</v>
      </c>
      <c r="J39" s="2"/>
      <c r="K39" s="2"/>
      <c r="L39" s="2">
        <v>7468.16</v>
      </c>
      <c r="M39" s="2"/>
      <c r="N39" s="2"/>
      <c r="O39" s="2">
        <f>L39*O$72</f>
        <v>7737.0137599999998</v>
      </c>
      <c r="P39" s="2"/>
      <c r="Q39" s="2"/>
      <c r="R39" s="2">
        <v>2012.0532438763012</v>
      </c>
      <c r="S39" s="2"/>
      <c r="T39" s="2"/>
      <c r="U39" s="2">
        <f>R39*U$72</f>
        <v>2084.4871606558481</v>
      </c>
      <c r="V39" s="2"/>
      <c r="W39" s="2"/>
      <c r="X39" s="2">
        <f>U39*X$72</f>
        <v>2228.8882712518275</v>
      </c>
      <c r="Y39" s="2"/>
      <c r="Z39" s="2"/>
      <c r="AA39" s="2">
        <f>X39*AA$72</f>
        <v>2309.1282490168933</v>
      </c>
      <c r="AB39" s="2"/>
      <c r="AC39" s="2"/>
      <c r="AD39" s="2">
        <f>AA39*AD$72</f>
        <v>2411.3772747567918</v>
      </c>
      <c r="AE39" s="2"/>
      <c r="AF39" s="2"/>
      <c r="AG39" s="2">
        <f>AD39*AG$72</f>
        <v>2516.7973084634523</v>
      </c>
      <c r="AH39" s="2"/>
      <c r="AI39" s="2"/>
      <c r="AJ39" s="2">
        <f>AG39*AJ$72</f>
        <v>2607.4020115681365</v>
      </c>
      <c r="AK39" s="2"/>
      <c r="AL39" s="2"/>
      <c r="AM39" s="2">
        <f>AJ39*AM$72</f>
        <v>2701.2684839845892</v>
      </c>
      <c r="AN39" s="2"/>
      <c r="AO39" s="2"/>
      <c r="AP39" s="2">
        <f>AM39*AP$72</f>
        <v>2798.5141494080344</v>
      </c>
      <c r="AQ39" s="2"/>
      <c r="AR39" s="2"/>
      <c r="AS39" s="2">
        <f>AP39*AS$72</f>
        <v>2899.260658786724</v>
      </c>
      <c r="AT39" s="2"/>
      <c r="AU39" s="2"/>
      <c r="AV39" s="2">
        <f>AS39*AV$72</f>
        <v>3003.6340425030462</v>
      </c>
      <c r="AW39" s="2"/>
      <c r="AX39" s="2"/>
      <c r="AY39" s="2">
        <f>AV39*AY$72</f>
        <v>3111.7648680331558</v>
      </c>
      <c r="AZ39" s="2"/>
      <c r="BA39" s="2"/>
      <c r="BB39" s="2">
        <f>AY39*BB$72</f>
        <v>3223.7884032823495</v>
      </c>
      <c r="BC39" s="2"/>
      <c r="BD39" s="2"/>
      <c r="BE39" s="2">
        <f t="shared" ref="BE39" si="67">BB39*BE$72</f>
        <v>3339.8447858005143</v>
      </c>
      <c r="BF39" s="2"/>
      <c r="BG39" s="2"/>
      <c r="BH39" s="2">
        <f>BE39*BH$72</f>
        <v>3460.0791980893327</v>
      </c>
      <c r="BI39" s="2"/>
      <c r="BJ39" s="2"/>
      <c r="BK39" s="2">
        <f>BH39*BK$72</f>
        <v>3584.6420492205489</v>
      </c>
      <c r="BL39" s="2"/>
      <c r="BM39" s="2"/>
      <c r="BN39" s="2">
        <f>BK39*BN$72</f>
        <v>3713.6891629924889</v>
      </c>
      <c r="BO39" s="2"/>
      <c r="BP39" s="2"/>
      <c r="BQ39" s="2">
        <f>BN39*BQ$72</f>
        <v>3847.3819728602189</v>
      </c>
      <c r="BR39" s="2"/>
      <c r="BS39" s="2"/>
    </row>
    <row r="40" spans="1:141" hidden="1" outlineLevel="1">
      <c r="A40" s="1" t="s">
        <v>133</v>
      </c>
      <c r="B40" s="22" t="s">
        <v>134</v>
      </c>
      <c r="C40" s="19" t="s">
        <v>76</v>
      </c>
      <c r="D40" s="128">
        <f>E40+E155</f>
        <v>0</v>
      </c>
      <c r="E40" s="102">
        <f t="shared" si="66"/>
        <v>0</v>
      </c>
      <c r="F40" s="2">
        <v>0</v>
      </c>
      <c r="G40" s="2">
        <v>0</v>
      </c>
      <c r="H40" s="2">
        <v>0</v>
      </c>
      <c r="I40" s="2">
        <v>0</v>
      </c>
      <c r="J40" s="2"/>
      <c r="K40" s="2"/>
      <c r="L40" s="2">
        <v>0</v>
      </c>
      <c r="M40" s="2"/>
      <c r="N40" s="2"/>
      <c r="O40" s="2">
        <f>L40*O$72</f>
        <v>0</v>
      </c>
      <c r="P40" s="2"/>
      <c r="Q40" s="2"/>
      <c r="R40" s="2">
        <v>0</v>
      </c>
      <c r="S40" s="2"/>
      <c r="T40" s="2"/>
      <c r="U40" s="2">
        <f>R40*U$72</f>
        <v>0</v>
      </c>
      <c r="V40" s="2"/>
      <c r="W40" s="2"/>
      <c r="X40" s="2">
        <f>U40*X$72</f>
        <v>0</v>
      </c>
      <c r="Y40" s="2"/>
      <c r="Z40" s="2"/>
      <c r="AA40" s="2">
        <f>X40*AA$72</f>
        <v>0</v>
      </c>
      <c r="AB40" s="2"/>
      <c r="AC40" s="2"/>
      <c r="AD40" s="2">
        <f>AA40*AD$72</f>
        <v>0</v>
      </c>
      <c r="AE40" s="2"/>
      <c r="AF40" s="2"/>
      <c r="AG40" s="2">
        <f>AD40*AG$72</f>
        <v>0</v>
      </c>
      <c r="AH40" s="2"/>
      <c r="AI40" s="2"/>
      <c r="AJ40" s="2">
        <f>AG40*AJ$72</f>
        <v>0</v>
      </c>
      <c r="AK40" s="2"/>
      <c r="AL40" s="2"/>
      <c r="AM40" s="2">
        <f>AJ40*AM$72</f>
        <v>0</v>
      </c>
      <c r="AN40" s="2"/>
      <c r="AO40" s="2"/>
      <c r="AP40" s="2">
        <f>AM40*AP$72</f>
        <v>0</v>
      </c>
      <c r="AQ40" s="2"/>
      <c r="AR40" s="2"/>
      <c r="AS40" s="2">
        <f>AP40*AS$72</f>
        <v>0</v>
      </c>
      <c r="AT40" s="2"/>
      <c r="AU40" s="2"/>
      <c r="AV40" s="2">
        <f>AS40*AV$72</f>
        <v>0</v>
      </c>
      <c r="AW40" s="2"/>
      <c r="AX40" s="2"/>
      <c r="AY40" s="2">
        <f>AV40*AY$72</f>
        <v>0</v>
      </c>
      <c r="AZ40" s="2"/>
      <c r="BA40" s="2"/>
      <c r="BB40" s="2">
        <f>AY40*BB$72</f>
        <v>0</v>
      </c>
      <c r="BC40" s="2"/>
      <c r="BD40" s="2"/>
      <c r="BE40" s="2">
        <f t="shared" ref="BE40" si="68">BB40*BE$72</f>
        <v>0</v>
      </c>
      <c r="BF40" s="2"/>
      <c r="BG40" s="2"/>
      <c r="BH40" s="2">
        <f>BE40*BH$72</f>
        <v>0</v>
      </c>
      <c r="BI40" s="2"/>
      <c r="BJ40" s="2"/>
      <c r="BK40" s="2">
        <f>BH40*BK$72</f>
        <v>0</v>
      </c>
      <c r="BL40" s="2"/>
      <c r="BM40" s="2"/>
      <c r="BN40" s="2">
        <f>BK40*BN$72</f>
        <v>0</v>
      </c>
      <c r="BO40" s="2"/>
      <c r="BP40" s="2"/>
      <c r="BQ40" s="2">
        <f>BN40*BQ$72</f>
        <v>0</v>
      </c>
      <c r="BR40" s="2"/>
      <c r="BS40" s="2"/>
    </row>
    <row r="41" spans="1:141" hidden="1" outlineLevel="1">
      <c r="A41" s="1" t="s">
        <v>135</v>
      </c>
      <c r="B41" s="22" t="s">
        <v>136</v>
      </c>
      <c r="C41" s="19" t="s">
        <v>76</v>
      </c>
      <c r="D41" s="128">
        <f>E41+E156</f>
        <v>7667.7373399999997</v>
      </c>
      <c r="E41" s="102">
        <f t="shared" si="66"/>
        <v>4986.3871499999996</v>
      </c>
      <c r="F41" s="2">
        <v>0</v>
      </c>
      <c r="G41" s="2">
        <v>380.47924</v>
      </c>
      <c r="H41" s="2">
        <v>1969.8246899999999</v>
      </c>
      <c r="I41" s="2">
        <v>1948.2032199999999</v>
      </c>
      <c r="J41" s="2"/>
      <c r="K41" s="2"/>
      <c r="L41" s="2">
        <v>687.88</v>
      </c>
      <c r="M41" s="2"/>
      <c r="N41" s="2"/>
      <c r="O41" s="2">
        <v>0</v>
      </c>
      <c r="P41" s="2"/>
      <c r="Q41" s="2"/>
      <c r="R41" s="2">
        <v>0</v>
      </c>
      <c r="S41" s="2"/>
      <c r="T41" s="2"/>
      <c r="U41" s="2">
        <f>R41*U$72</f>
        <v>0</v>
      </c>
      <c r="V41" s="2"/>
      <c r="W41" s="2"/>
      <c r="X41" s="2">
        <f>U41*X$72</f>
        <v>0</v>
      </c>
      <c r="Y41" s="2"/>
      <c r="Z41" s="2"/>
      <c r="AA41" s="2">
        <f>X41*AA$72</f>
        <v>0</v>
      </c>
      <c r="AB41" s="2"/>
      <c r="AC41" s="2"/>
      <c r="AD41" s="2">
        <f>AA41*AD$72</f>
        <v>0</v>
      </c>
      <c r="AE41" s="2"/>
      <c r="AF41" s="2"/>
      <c r="AG41" s="2">
        <f>AD41*AG$72</f>
        <v>0</v>
      </c>
      <c r="AH41" s="2"/>
      <c r="AI41" s="2"/>
      <c r="AJ41" s="2">
        <f>AG41*AJ$72</f>
        <v>0</v>
      </c>
      <c r="AK41" s="2"/>
      <c r="AL41" s="2"/>
      <c r="AM41" s="2">
        <f>AJ41*AM$72</f>
        <v>0</v>
      </c>
      <c r="AN41" s="2"/>
      <c r="AO41" s="2"/>
      <c r="AP41" s="2">
        <f>AM41*AP$72</f>
        <v>0</v>
      </c>
      <c r="AQ41" s="2"/>
      <c r="AR41" s="2"/>
      <c r="AS41" s="2">
        <f>AP41*AS$72</f>
        <v>0</v>
      </c>
      <c r="AT41" s="2"/>
      <c r="AU41" s="2"/>
      <c r="AV41" s="2">
        <f>AS41*AV$72</f>
        <v>0</v>
      </c>
      <c r="AW41" s="2"/>
      <c r="AX41" s="2"/>
      <c r="AY41" s="2">
        <f>AV41*AY$72</f>
        <v>0</v>
      </c>
      <c r="AZ41" s="2"/>
      <c r="BA41" s="2"/>
      <c r="BB41" s="2">
        <f>AY41*BB$72</f>
        <v>0</v>
      </c>
      <c r="BC41" s="2"/>
      <c r="BD41" s="2"/>
      <c r="BE41" s="2">
        <f t="shared" ref="BE41" si="69">BB41*BE$72</f>
        <v>0</v>
      </c>
      <c r="BF41" s="2"/>
      <c r="BG41" s="2"/>
      <c r="BH41" s="2">
        <f>BE41*BH$72</f>
        <v>0</v>
      </c>
      <c r="BI41" s="2"/>
      <c r="BJ41" s="2"/>
      <c r="BK41" s="2">
        <f>BH41*BK$72</f>
        <v>0</v>
      </c>
      <c r="BL41" s="2"/>
      <c r="BM41" s="2"/>
      <c r="BN41" s="2">
        <f>BK41*BN$72</f>
        <v>0</v>
      </c>
      <c r="BO41" s="2"/>
      <c r="BP41" s="2"/>
      <c r="BQ41" s="2">
        <f>BN41*BQ$72</f>
        <v>0</v>
      </c>
      <c r="BR41" s="2"/>
      <c r="BS41" s="2"/>
    </row>
    <row r="42" spans="1:141" ht="30" hidden="1" outlineLevel="1">
      <c r="A42" s="1" t="s">
        <v>137</v>
      </c>
      <c r="B42" s="22" t="s">
        <v>138</v>
      </c>
      <c r="C42" s="19" t="s">
        <v>76</v>
      </c>
      <c r="D42" s="128">
        <f t="shared" ref="D42:H42" si="70">D43</f>
        <v>271257.7998661719</v>
      </c>
      <c r="E42" s="101">
        <f t="shared" si="70"/>
        <v>156794.19181428378</v>
      </c>
      <c r="F42" s="2">
        <f t="shared" si="70"/>
        <v>0</v>
      </c>
      <c r="G42" s="2">
        <f t="shared" si="70"/>
        <v>6186.8548900000005</v>
      </c>
      <c r="H42" s="2">
        <f t="shared" si="70"/>
        <v>13406.401249999999</v>
      </c>
      <c r="I42" s="2">
        <f>I43</f>
        <v>27285.98602</v>
      </c>
      <c r="J42" s="2"/>
      <c r="K42" s="2"/>
      <c r="L42" s="2">
        <f>L43</f>
        <v>3677.8018638000003</v>
      </c>
      <c r="M42" s="2"/>
      <c r="N42" s="2"/>
      <c r="O42" s="2">
        <f>O43</f>
        <v>3850.5778775666604</v>
      </c>
      <c r="P42" s="2"/>
      <c r="Q42" s="2"/>
      <c r="R42" s="2">
        <f>R43</f>
        <v>3972.8318930000005</v>
      </c>
      <c r="S42" s="2"/>
      <c r="T42" s="2"/>
      <c r="U42" s="2">
        <f t="shared" ref="U42:BE42" si="71">U43</f>
        <v>4115.8538411480004</v>
      </c>
      <c r="V42" s="2"/>
      <c r="W42" s="2"/>
      <c r="X42" s="2">
        <f t="shared" si="71"/>
        <v>4400.9761853535183</v>
      </c>
      <c r="Y42" s="2"/>
      <c r="Z42" s="2"/>
      <c r="AA42" s="2">
        <f t="shared" si="71"/>
        <v>4559.4113280262454</v>
      </c>
      <c r="AB42" s="2"/>
      <c r="AC42" s="2"/>
      <c r="AD42" s="2">
        <f t="shared" si="71"/>
        <v>4761.3036943062998</v>
      </c>
      <c r="AE42" s="2"/>
      <c r="AF42" s="2"/>
      <c r="AG42" s="2">
        <f t="shared" si="71"/>
        <v>4969.4572674513574</v>
      </c>
      <c r="AH42" s="2"/>
      <c r="AI42" s="2"/>
      <c r="AJ42" s="2">
        <f t="shared" si="71"/>
        <v>5148.3577290796065</v>
      </c>
      <c r="AK42" s="2"/>
      <c r="AL42" s="2"/>
      <c r="AM42" s="2">
        <f t="shared" si="71"/>
        <v>5333.6986073264725</v>
      </c>
      <c r="AN42" s="2"/>
      <c r="AO42" s="2"/>
      <c r="AP42" s="2">
        <f t="shared" si="71"/>
        <v>5525.7117571902254</v>
      </c>
      <c r="AQ42" s="2"/>
      <c r="AR42" s="2"/>
      <c r="AS42" s="2">
        <f t="shared" si="71"/>
        <v>5724.637380449074</v>
      </c>
      <c r="AT42" s="2"/>
      <c r="AU42" s="2"/>
      <c r="AV42" s="2">
        <f t="shared" si="71"/>
        <v>5930.7243261452413</v>
      </c>
      <c r="AW42" s="2"/>
      <c r="AX42" s="2"/>
      <c r="AY42" s="2">
        <f t="shared" si="71"/>
        <v>6144.2304018864706</v>
      </c>
      <c r="AZ42" s="2"/>
      <c r="BA42" s="2"/>
      <c r="BB42" s="2">
        <f t="shared" si="71"/>
        <v>6365.4226963543833</v>
      </c>
      <c r="BC42" s="2"/>
      <c r="BD42" s="2"/>
      <c r="BE42" s="2">
        <f t="shared" si="71"/>
        <v>6594.5779134231416</v>
      </c>
      <c r="BF42" s="2"/>
      <c r="BG42" s="2"/>
      <c r="BH42" s="2">
        <f>BH43</f>
        <v>6831.9827183063753</v>
      </c>
      <c r="BI42" s="2"/>
      <c r="BJ42" s="2"/>
      <c r="BK42" s="2">
        <f>BK43</f>
        <v>7077.9340961654052</v>
      </c>
      <c r="BL42" s="2"/>
      <c r="BM42" s="2"/>
      <c r="BN42" s="2">
        <f>BN43</f>
        <v>7332.73972362736</v>
      </c>
      <c r="BO42" s="2"/>
      <c r="BP42" s="2"/>
      <c r="BQ42" s="2">
        <f>BQ43</f>
        <v>7596.7183536779448</v>
      </c>
      <c r="BR42" s="2"/>
      <c r="BS42" s="2"/>
    </row>
    <row r="43" spans="1:141" hidden="1" outlineLevel="1">
      <c r="A43" s="1" t="s">
        <v>139</v>
      </c>
      <c r="B43" s="22" t="s">
        <v>140</v>
      </c>
      <c r="C43" s="19" t="s">
        <v>76</v>
      </c>
      <c r="D43" s="128">
        <f>E43+E158</f>
        <v>271257.7998661719</v>
      </c>
      <c r="E43" s="102">
        <f>SUM(F43:BS43)</f>
        <v>156794.19181428378</v>
      </c>
      <c r="F43" s="2">
        <v>0</v>
      </c>
      <c r="G43" s="2">
        <v>6186.8548900000005</v>
      </c>
      <c r="H43" s="2">
        <v>13406.401249999999</v>
      </c>
      <c r="I43" s="2">
        <v>27285.98602</v>
      </c>
      <c r="J43" s="2"/>
      <c r="K43" s="2"/>
      <c r="L43" s="2">
        <v>3677.8018638000003</v>
      </c>
      <c r="M43" s="2"/>
      <c r="N43" s="2"/>
      <c r="O43" s="2">
        <v>3850.5778775666604</v>
      </c>
      <c r="P43" s="2"/>
      <c r="Q43" s="2"/>
      <c r="R43" s="2">
        <v>3972.8318930000005</v>
      </c>
      <c r="S43" s="2"/>
      <c r="T43" s="2"/>
      <c r="U43" s="2">
        <f>R43*U$72</f>
        <v>4115.8538411480004</v>
      </c>
      <c r="V43" s="2"/>
      <c r="W43" s="2"/>
      <c r="X43" s="2">
        <f>U43*X$72</f>
        <v>4400.9761853535183</v>
      </c>
      <c r="Y43" s="2"/>
      <c r="Z43" s="2"/>
      <c r="AA43" s="2">
        <f>X43*AA$72</f>
        <v>4559.4113280262454</v>
      </c>
      <c r="AB43" s="2"/>
      <c r="AC43" s="2"/>
      <c r="AD43" s="2">
        <f>AA43*AD$72</f>
        <v>4761.3036943062998</v>
      </c>
      <c r="AE43" s="2"/>
      <c r="AF43" s="2"/>
      <c r="AG43" s="2">
        <f>AD43*AG$72</f>
        <v>4969.4572674513574</v>
      </c>
      <c r="AH43" s="2"/>
      <c r="AI43" s="2"/>
      <c r="AJ43" s="2">
        <f>AG43*AJ$72</f>
        <v>5148.3577290796065</v>
      </c>
      <c r="AK43" s="2"/>
      <c r="AL43" s="2"/>
      <c r="AM43" s="2">
        <f>AJ43*AM$72</f>
        <v>5333.6986073264725</v>
      </c>
      <c r="AN43" s="2"/>
      <c r="AO43" s="2"/>
      <c r="AP43" s="2">
        <f>AM43*AP$72</f>
        <v>5525.7117571902254</v>
      </c>
      <c r="AQ43" s="2"/>
      <c r="AR43" s="2"/>
      <c r="AS43" s="2">
        <f>AP43*AS$72</f>
        <v>5724.637380449074</v>
      </c>
      <c r="AT43" s="2"/>
      <c r="AU43" s="2"/>
      <c r="AV43" s="2">
        <f>AS43*AV$72</f>
        <v>5930.7243261452413</v>
      </c>
      <c r="AW43" s="2"/>
      <c r="AX43" s="2"/>
      <c r="AY43" s="2">
        <f>AV43*AY$72</f>
        <v>6144.2304018864706</v>
      </c>
      <c r="AZ43" s="2"/>
      <c r="BA43" s="2"/>
      <c r="BB43" s="2">
        <f>AY43*BB$72</f>
        <v>6365.4226963543833</v>
      </c>
      <c r="BC43" s="2"/>
      <c r="BD43" s="2"/>
      <c r="BE43" s="2">
        <f t="shared" ref="BE43" si="72">BB43*BE$72</f>
        <v>6594.5779134231416</v>
      </c>
      <c r="BF43" s="2"/>
      <c r="BG43" s="2"/>
      <c r="BH43" s="2">
        <f>BE43*BH$72</f>
        <v>6831.9827183063753</v>
      </c>
      <c r="BI43" s="2"/>
      <c r="BJ43" s="2"/>
      <c r="BK43" s="2">
        <f>BH43*BK$72</f>
        <v>7077.9340961654052</v>
      </c>
      <c r="BL43" s="2"/>
      <c r="BM43" s="2"/>
      <c r="BN43" s="2">
        <f>BK43*BN$72</f>
        <v>7332.73972362736</v>
      </c>
      <c r="BO43" s="2"/>
      <c r="BP43" s="2"/>
      <c r="BQ43" s="2">
        <f>BN43*BQ$72</f>
        <v>7596.7183536779448</v>
      </c>
      <c r="BR43" s="2"/>
      <c r="BS43" s="2"/>
    </row>
    <row r="44" spans="1:141" hidden="1" outlineLevel="1">
      <c r="A44" s="1" t="s">
        <v>141</v>
      </c>
      <c r="B44" s="22" t="s">
        <v>342</v>
      </c>
      <c r="C44" s="19" t="s">
        <v>76</v>
      </c>
      <c r="D44" s="128">
        <f>D45+D46</f>
        <v>12422.487180588858</v>
      </c>
      <c r="E44" s="101">
        <f t="shared" ref="E44:I44" si="73">E45+E46</f>
        <v>7058.9896452707226</v>
      </c>
      <c r="F44" s="2">
        <f t="shared" si="73"/>
        <v>1360.4288874871586</v>
      </c>
      <c r="G44" s="2">
        <f t="shared" si="73"/>
        <v>2716.1839591536364</v>
      </c>
      <c r="H44" s="2">
        <f t="shared" si="73"/>
        <v>2982.3767986299276</v>
      </c>
      <c r="I44" s="2">
        <f t="shared" si="73"/>
        <v>0</v>
      </c>
      <c r="J44" s="2"/>
      <c r="K44" s="2"/>
      <c r="L44" s="2">
        <f>L45+L46</f>
        <v>0</v>
      </c>
      <c r="M44" s="2"/>
      <c r="N44" s="2"/>
      <c r="O44" s="2">
        <f t="shared" ref="O44:BE44" si="74">O45+O46</f>
        <v>0</v>
      </c>
      <c r="P44" s="2"/>
      <c r="Q44" s="2"/>
      <c r="R44" s="2">
        <f t="shared" si="74"/>
        <v>0</v>
      </c>
      <c r="S44" s="2"/>
      <c r="T44" s="2"/>
      <c r="U44" s="2">
        <f t="shared" si="74"/>
        <v>0</v>
      </c>
      <c r="V44" s="2"/>
      <c r="W44" s="2"/>
      <c r="X44" s="2">
        <f t="shared" si="74"/>
        <v>0</v>
      </c>
      <c r="Y44" s="2"/>
      <c r="Z44" s="2"/>
      <c r="AA44" s="2">
        <f t="shared" si="74"/>
        <v>0</v>
      </c>
      <c r="AB44" s="2"/>
      <c r="AC44" s="2"/>
      <c r="AD44" s="2">
        <f t="shared" si="74"/>
        <v>0</v>
      </c>
      <c r="AE44" s="2"/>
      <c r="AF44" s="2"/>
      <c r="AG44" s="2">
        <f t="shared" si="74"/>
        <v>0</v>
      </c>
      <c r="AH44" s="2"/>
      <c r="AI44" s="2"/>
      <c r="AJ44" s="2">
        <f t="shared" si="74"/>
        <v>0</v>
      </c>
      <c r="AK44" s="2"/>
      <c r="AL44" s="2"/>
      <c r="AM44" s="2">
        <f t="shared" si="74"/>
        <v>0</v>
      </c>
      <c r="AN44" s="2"/>
      <c r="AO44" s="2"/>
      <c r="AP44" s="2">
        <f t="shared" si="74"/>
        <v>0</v>
      </c>
      <c r="AQ44" s="2"/>
      <c r="AR44" s="2"/>
      <c r="AS44" s="2">
        <f t="shared" si="74"/>
        <v>0</v>
      </c>
      <c r="AT44" s="2"/>
      <c r="AU44" s="2"/>
      <c r="AV44" s="2">
        <f t="shared" si="74"/>
        <v>0</v>
      </c>
      <c r="AW44" s="2"/>
      <c r="AX44" s="2"/>
      <c r="AY44" s="2">
        <f t="shared" si="74"/>
        <v>0</v>
      </c>
      <c r="AZ44" s="2"/>
      <c r="BA44" s="2"/>
      <c r="BB44" s="2">
        <f t="shared" si="74"/>
        <v>0</v>
      </c>
      <c r="BC44" s="2"/>
      <c r="BD44" s="2"/>
      <c r="BE44" s="2">
        <f t="shared" si="74"/>
        <v>0</v>
      </c>
      <c r="BF44" s="2"/>
      <c r="BG44" s="2"/>
      <c r="BH44" s="2">
        <f>BH45+BH46</f>
        <v>0</v>
      </c>
      <c r="BI44" s="2"/>
      <c r="BJ44" s="2"/>
      <c r="BK44" s="2">
        <f>BK45+BK46</f>
        <v>0</v>
      </c>
      <c r="BL44" s="2"/>
      <c r="BM44" s="2"/>
      <c r="BN44" s="2">
        <f>BN45+BN46</f>
        <v>0</v>
      </c>
      <c r="BO44" s="2"/>
      <c r="BP44" s="2"/>
      <c r="BQ44" s="2">
        <f t="shared" ref="BQ44" si="75">BQ45+BQ46</f>
        <v>0</v>
      </c>
      <c r="BR44" s="2"/>
      <c r="BS44" s="2"/>
    </row>
    <row r="45" spans="1:141" hidden="1" outlineLevel="1">
      <c r="A45" s="1" t="s">
        <v>143</v>
      </c>
      <c r="B45" s="22" t="s">
        <v>144</v>
      </c>
      <c r="C45" s="19" t="s">
        <v>76</v>
      </c>
      <c r="D45" s="128">
        <f t="shared" ref="D45:D51" si="76">E45+E160</f>
        <v>0</v>
      </c>
      <c r="E45" s="102">
        <f t="shared" ref="E45:E59" si="77">SUM(F45:BS45)</f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/>
      <c r="L45" s="2">
        <v>0</v>
      </c>
      <c r="M45" s="2"/>
      <c r="N45" s="2"/>
      <c r="O45" s="2">
        <v>0</v>
      </c>
      <c r="P45" s="2"/>
      <c r="Q45" s="2"/>
      <c r="R45" s="2">
        <v>0</v>
      </c>
      <c r="S45" s="2"/>
      <c r="T45" s="2"/>
      <c r="U45" s="2">
        <v>0</v>
      </c>
      <c r="V45" s="2"/>
      <c r="W45" s="2"/>
      <c r="X45" s="2">
        <v>0</v>
      </c>
      <c r="Y45" s="2"/>
      <c r="Z45" s="2"/>
      <c r="AA45" s="2">
        <v>0</v>
      </c>
      <c r="AB45" s="2"/>
      <c r="AC45" s="2"/>
      <c r="AD45" s="2">
        <v>0</v>
      </c>
      <c r="AE45" s="2"/>
      <c r="AF45" s="2"/>
      <c r="AG45" s="2">
        <v>0</v>
      </c>
      <c r="AH45" s="2"/>
      <c r="AI45" s="2"/>
      <c r="AJ45" s="2">
        <v>0</v>
      </c>
      <c r="AK45" s="2"/>
      <c r="AL45" s="2"/>
      <c r="AM45" s="2">
        <v>0</v>
      </c>
      <c r="AN45" s="2"/>
      <c r="AO45" s="2"/>
      <c r="AP45" s="2">
        <v>0</v>
      </c>
      <c r="AQ45" s="2"/>
      <c r="AR45" s="2"/>
      <c r="AS45" s="2">
        <v>0</v>
      </c>
      <c r="AT45" s="2"/>
      <c r="AU45" s="2"/>
      <c r="AV45" s="2">
        <v>0</v>
      </c>
      <c r="AW45" s="2"/>
      <c r="AX45" s="2"/>
      <c r="AY45" s="2">
        <v>0</v>
      </c>
      <c r="AZ45" s="2"/>
      <c r="BA45" s="2"/>
      <c r="BB45" s="2">
        <v>0</v>
      </c>
      <c r="BC45" s="2"/>
      <c r="BD45" s="2"/>
      <c r="BE45" s="2">
        <v>0</v>
      </c>
      <c r="BF45" s="2"/>
      <c r="BG45" s="2"/>
      <c r="BH45" s="2">
        <v>0</v>
      </c>
      <c r="BI45" s="2"/>
      <c r="BJ45" s="2"/>
      <c r="BK45" s="2">
        <v>0</v>
      </c>
      <c r="BL45" s="2"/>
      <c r="BM45" s="2"/>
      <c r="BN45" s="2">
        <v>0</v>
      </c>
      <c r="BO45" s="2"/>
      <c r="BP45" s="2"/>
      <c r="BQ45" s="2">
        <v>0</v>
      </c>
      <c r="BR45" s="2"/>
      <c r="BS45" s="2"/>
    </row>
    <row r="46" spans="1:141" hidden="1" outlineLevel="1">
      <c r="A46" s="1" t="s">
        <v>145</v>
      </c>
      <c r="B46" s="22" t="s">
        <v>146</v>
      </c>
      <c r="C46" s="19" t="s">
        <v>76</v>
      </c>
      <c r="D46" s="128">
        <f t="shared" si="76"/>
        <v>12422.487180588858</v>
      </c>
      <c r="E46" s="102">
        <f t="shared" si="77"/>
        <v>7058.9896452707226</v>
      </c>
      <c r="F46" s="2">
        <v>1360.4288874871586</v>
      </c>
      <c r="G46" s="2">
        <v>2716.1839591536364</v>
      </c>
      <c r="H46" s="2">
        <v>2982.3767986299276</v>
      </c>
      <c r="I46" s="2">
        <v>0</v>
      </c>
      <c r="J46" s="2"/>
      <c r="K46" s="2"/>
      <c r="L46" s="2">
        <v>0</v>
      </c>
      <c r="M46" s="2"/>
      <c r="N46" s="2"/>
      <c r="O46" s="2">
        <f>L46*O$72</f>
        <v>0</v>
      </c>
      <c r="P46" s="2"/>
      <c r="Q46" s="2"/>
      <c r="R46" s="2">
        <v>0</v>
      </c>
      <c r="S46" s="2"/>
      <c r="T46" s="2"/>
      <c r="U46" s="2">
        <f>R46*U$72</f>
        <v>0</v>
      </c>
      <c r="V46" s="2"/>
      <c r="W46" s="2"/>
      <c r="X46" s="2">
        <f>U46*X$72</f>
        <v>0</v>
      </c>
      <c r="Y46" s="2"/>
      <c r="Z46" s="2"/>
      <c r="AA46" s="2">
        <f>X46*AA$72</f>
        <v>0</v>
      </c>
      <c r="AB46" s="2"/>
      <c r="AC46" s="2"/>
      <c r="AD46" s="2">
        <f>AA46*AD$72</f>
        <v>0</v>
      </c>
      <c r="AE46" s="2"/>
      <c r="AF46" s="2"/>
      <c r="AG46" s="2">
        <f>AD46*AG$72</f>
        <v>0</v>
      </c>
      <c r="AH46" s="2"/>
      <c r="AI46" s="2"/>
      <c r="AJ46" s="2">
        <f>AG46*AJ$72</f>
        <v>0</v>
      </c>
      <c r="AK46" s="2"/>
      <c r="AL46" s="2"/>
      <c r="AM46" s="2">
        <f>AJ46*AM$72</f>
        <v>0</v>
      </c>
      <c r="AN46" s="2"/>
      <c r="AO46" s="2"/>
      <c r="AP46" s="2">
        <f>AM46*AP$72</f>
        <v>0</v>
      </c>
      <c r="AQ46" s="2"/>
      <c r="AR46" s="2"/>
      <c r="AS46" s="2">
        <f>AP46*AS$72</f>
        <v>0</v>
      </c>
      <c r="AT46" s="2"/>
      <c r="AU46" s="2"/>
      <c r="AV46" s="2">
        <f>AS46*AV$72</f>
        <v>0</v>
      </c>
      <c r="AW46" s="2"/>
      <c r="AX46" s="2"/>
      <c r="AY46" s="2">
        <f>AV46*AY$72</f>
        <v>0</v>
      </c>
      <c r="AZ46" s="2"/>
      <c r="BA46" s="2"/>
      <c r="BB46" s="2">
        <f>AY46*BB$72</f>
        <v>0</v>
      </c>
      <c r="BC46" s="2"/>
      <c r="BD46" s="2"/>
      <c r="BE46" s="2">
        <f t="shared" ref="BE46" si="78">BB46*BE$72</f>
        <v>0</v>
      </c>
      <c r="BF46" s="2"/>
      <c r="BG46" s="2"/>
      <c r="BH46" s="2">
        <f>BE46*BH$72</f>
        <v>0</v>
      </c>
      <c r="BI46" s="2"/>
      <c r="BJ46" s="2"/>
      <c r="BK46" s="2">
        <f>BH46*BK$72</f>
        <v>0</v>
      </c>
      <c r="BL46" s="2"/>
      <c r="BM46" s="2"/>
      <c r="BN46" s="2">
        <f>BK46*BN$72</f>
        <v>0</v>
      </c>
      <c r="BO46" s="2"/>
      <c r="BP46" s="2"/>
      <c r="BQ46" s="2">
        <f t="shared" ref="BQ46" si="79">BN46*BQ$72</f>
        <v>0</v>
      </c>
      <c r="BR46" s="2"/>
      <c r="BS46" s="2"/>
    </row>
    <row r="47" spans="1:141" collapsed="1">
      <c r="A47" s="1" t="s">
        <v>42</v>
      </c>
      <c r="B47" s="22" t="s">
        <v>147</v>
      </c>
      <c r="C47" s="19" t="s">
        <v>76</v>
      </c>
      <c r="D47" s="128">
        <f t="shared" si="76"/>
        <v>926580.81252877368</v>
      </c>
      <c r="E47" s="102">
        <f t="shared" si="77"/>
        <v>626722.57801783574</v>
      </c>
      <c r="F47" s="2">
        <v>8997.0553799999998</v>
      </c>
      <c r="G47" s="2">
        <v>10560.505079999999</v>
      </c>
      <c r="H47" s="2">
        <v>15245.86736</v>
      </c>
      <c r="I47" s="2">
        <v>29107.879639999996</v>
      </c>
      <c r="J47" s="2"/>
      <c r="K47" s="2"/>
      <c r="L47" s="2">
        <v>28169.224999999999</v>
      </c>
      <c r="M47" s="2"/>
      <c r="N47" s="2"/>
      <c r="O47" s="2">
        <v>28139.055029359784</v>
      </c>
      <c r="P47" s="2"/>
      <c r="Q47" s="2"/>
      <c r="R47" s="2">
        <v>28139.055029359784</v>
      </c>
      <c r="S47" s="2"/>
      <c r="T47" s="2"/>
      <c r="U47" s="2">
        <f>R47</f>
        <v>28139.055029359784</v>
      </c>
      <c r="V47" s="2"/>
      <c r="W47" s="2"/>
      <c r="X47" s="2">
        <f>U47</f>
        <v>28139.055029359784</v>
      </c>
      <c r="Y47" s="2"/>
      <c r="Z47" s="2"/>
      <c r="AA47" s="2">
        <f>X47</f>
        <v>28139.055029359784</v>
      </c>
      <c r="AB47" s="2"/>
      <c r="AC47" s="2"/>
      <c r="AD47" s="2">
        <f>AA47</f>
        <v>28139.055029359784</v>
      </c>
      <c r="AE47" s="2"/>
      <c r="AF47" s="2"/>
      <c r="AG47" s="2">
        <f>AD47</f>
        <v>28139.055029359784</v>
      </c>
      <c r="AH47" s="2"/>
      <c r="AI47" s="2"/>
      <c r="AJ47" s="2">
        <f>AG47</f>
        <v>28139.055029359784</v>
      </c>
      <c r="AK47" s="2"/>
      <c r="AL47" s="2"/>
      <c r="AM47" s="2">
        <f>AJ47</f>
        <v>28139.055029359784</v>
      </c>
      <c r="AN47" s="2"/>
      <c r="AO47" s="2"/>
      <c r="AP47" s="2">
        <f>AM47</f>
        <v>28139.055029359784</v>
      </c>
      <c r="AQ47" s="2"/>
      <c r="AR47" s="2"/>
      <c r="AS47" s="2">
        <f>AP47</f>
        <v>28139.055029359784</v>
      </c>
      <c r="AT47" s="2"/>
      <c r="AU47" s="2"/>
      <c r="AV47" s="2">
        <f>AS47</f>
        <v>28139.055029359784</v>
      </c>
      <c r="AW47" s="2"/>
      <c r="AX47" s="2"/>
      <c r="AY47" s="2">
        <f>AV47</f>
        <v>28139.055029359784</v>
      </c>
      <c r="AZ47" s="2"/>
      <c r="BA47" s="2"/>
      <c r="BB47" s="2">
        <f>AY47</f>
        <v>28139.055029359784</v>
      </c>
      <c r="BC47" s="2"/>
      <c r="BD47" s="2"/>
      <c r="BE47" s="2">
        <f t="shared" ref="BE47" si="80">BB47</f>
        <v>28139.055029359784</v>
      </c>
      <c r="BF47" s="2"/>
      <c r="BG47" s="2"/>
      <c r="BH47" s="2">
        <f>BE47</f>
        <v>28139.055029359784</v>
      </c>
      <c r="BI47" s="2"/>
      <c r="BJ47" s="2"/>
      <c r="BK47" s="2">
        <f>BH47</f>
        <v>28139.055029359784</v>
      </c>
      <c r="BL47" s="2"/>
      <c r="BM47" s="2"/>
      <c r="BN47" s="2">
        <f>BK47</f>
        <v>28139.055029359784</v>
      </c>
      <c r="BO47" s="2"/>
      <c r="BP47" s="2"/>
      <c r="BQ47" s="2">
        <f>BN47</f>
        <v>28139.055029359784</v>
      </c>
      <c r="BR47" s="2"/>
      <c r="BS47" s="2"/>
      <c r="EK47" s="309"/>
    </row>
    <row r="48" spans="1:141">
      <c r="A48" s="1"/>
      <c r="B48" s="326" t="s">
        <v>237</v>
      </c>
      <c r="C48" s="19" t="s">
        <v>76</v>
      </c>
      <c r="D48" s="128">
        <f t="shared" si="76"/>
        <v>620703.49117881397</v>
      </c>
      <c r="E48" s="102">
        <f t="shared" si="77"/>
        <v>433343.41340429574</v>
      </c>
      <c r="F48" s="2">
        <v>8458.76512</v>
      </c>
      <c r="G48" s="2">
        <v>1858.0643</v>
      </c>
      <c r="H48" s="2">
        <v>14609.55</v>
      </c>
      <c r="I48" s="2">
        <v>18383.39</v>
      </c>
      <c r="J48" s="2"/>
      <c r="K48" s="2"/>
      <c r="L48" s="2">
        <v>9957.5293408853995</v>
      </c>
      <c r="M48" s="2"/>
      <c r="N48" s="2"/>
      <c r="O48" s="2">
        <f>O47-O49-O50-O51</f>
        <v>10944.721671001464</v>
      </c>
      <c r="P48" s="2"/>
      <c r="Q48" s="2"/>
      <c r="R48" s="2">
        <f t="shared" ref="R48:AM48" si="81">R47-R49-R50-R51</f>
        <v>2322.308928854829</v>
      </c>
      <c r="S48" s="2"/>
      <c r="T48" s="2"/>
      <c r="U48" s="2">
        <f>U47-U49-U50-U51</f>
        <v>971.62552710690943</v>
      </c>
      <c r="V48" s="2"/>
      <c r="W48" s="2"/>
      <c r="X48" s="2">
        <f>X47-X49-X50-X51</f>
        <v>8799.4759666558166</v>
      </c>
      <c r="Y48" s="2"/>
      <c r="Z48" s="2"/>
      <c r="AA48" s="2">
        <f t="shared" si="81"/>
        <v>10770.939765966734</v>
      </c>
      <c r="AB48" s="2"/>
      <c r="AC48" s="2"/>
      <c r="AD48" s="2">
        <f t="shared" si="81"/>
        <v>14902.992262926589</v>
      </c>
      <c r="AE48" s="2"/>
      <c r="AF48" s="2"/>
      <c r="AG48" s="2">
        <f t="shared" si="81"/>
        <v>7022.4640420006035</v>
      </c>
      <c r="AH48" s="2"/>
      <c r="AI48" s="2"/>
      <c r="AJ48" s="2">
        <f t="shared" si="81"/>
        <v>24711.981155939891</v>
      </c>
      <c r="AK48" s="2"/>
      <c r="AL48" s="2"/>
      <c r="AM48" s="2">
        <f t="shared" si="81"/>
        <v>27239.055029359784</v>
      </c>
      <c r="AN48" s="2"/>
      <c r="AO48" s="2"/>
      <c r="AP48" s="2">
        <f t="shared" ref="AP48:BE48" si="82">AP47-AP49-AP50-AP51</f>
        <v>27239.055029359784</v>
      </c>
      <c r="AQ48" s="2"/>
      <c r="AR48" s="2"/>
      <c r="AS48" s="2">
        <f t="shared" si="82"/>
        <v>27239.055029359784</v>
      </c>
      <c r="AT48" s="2"/>
      <c r="AU48" s="2"/>
      <c r="AV48" s="2">
        <f t="shared" si="82"/>
        <v>27239.055029359784</v>
      </c>
      <c r="AW48" s="2"/>
      <c r="AX48" s="2"/>
      <c r="AY48" s="2">
        <f t="shared" si="82"/>
        <v>27239.055029359784</v>
      </c>
      <c r="AZ48" s="2"/>
      <c r="BA48" s="2"/>
      <c r="BB48" s="2">
        <f t="shared" si="82"/>
        <v>27239.055029359784</v>
      </c>
      <c r="BC48" s="2"/>
      <c r="BD48" s="2"/>
      <c r="BE48" s="2">
        <f t="shared" si="82"/>
        <v>27239.055029359784</v>
      </c>
      <c r="BF48" s="2"/>
      <c r="BG48" s="2"/>
      <c r="BH48" s="2">
        <f>BH47-BH49-BH50-BH51</f>
        <v>27239.055029359784</v>
      </c>
      <c r="BI48" s="2"/>
      <c r="BJ48" s="2"/>
      <c r="BK48" s="2">
        <f>BK47-BK49-BK50-BK51</f>
        <v>27239.055029359784</v>
      </c>
      <c r="BL48" s="2"/>
      <c r="BM48" s="2"/>
      <c r="BN48" s="2">
        <f t="shared" ref="BN48" si="83">BN47-BN49-BN50-BN51</f>
        <v>27239.055029359784</v>
      </c>
      <c r="BO48" s="2"/>
      <c r="BP48" s="2"/>
      <c r="BQ48" s="2">
        <f t="shared" ref="BQ48" si="84">BQ47-BQ49-BQ50-BQ51</f>
        <v>27239.055029359784</v>
      </c>
      <c r="BR48" s="2"/>
      <c r="BS48" s="2"/>
      <c r="BT48" s="7"/>
      <c r="EI48" s="69">
        <f>E163+E48</f>
        <v>620703.49117881397</v>
      </c>
      <c r="EJ48" s="69"/>
      <c r="EK48" s="69"/>
    </row>
    <row r="49" spans="1:141">
      <c r="A49" s="1"/>
      <c r="B49" s="326" t="s">
        <v>251</v>
      </c>
      <c r="C49" s="19" t="s">
        <v>76</v>
      </c>
      <c r="D49" s="128">
        <f t="shared" si="76"/>
        <v>58918.941472192877</v>
      </c>
      <c r="E49" s="102">
        <f t="shared" si="77"/>
        <v>19069.180838230601</v>
      </c>
      <c r="F49" s="2"/>
      <c r="G49" s="2"/>
      <c r="H49" s="2"/>
      <c r="I49" s="2">
        <v>291.65667000000002</v>
      </c>
      <c r="J49" s="2"/>
      <c r="K49" s="2"/>
      <c r="L49" s="2">
        <f>L47-L48-L50-L51</f>
        <v>2277.5241682306005</v>
      </c>
      <c r="M49" s="2"/>
      <c r="N49" s="2"/>
      <c r="O49" s="2">
        <v>300</v>
      </c>
      <c r="P49" s="2"/>
      <c r="Q49" s="2"/>
      <c r="R49" s="2">
        <v>900</v>
      </c>
      <c r="S49" s="2"/>
      <c r="T49" s="2"/>
      <c r="U49" s="2">
        <v>900</v>
      </c>
      <c r="V49" s="2"/>
      <c r="W49" s="2"/>
      <c r="X49" s="2">
        <v>900</v>
      </c>
      <c r="Y49" s="2"/>
      <c r="Z49" s="2"/>
      <c r="AA49" s="2">
        <v>900</v>
      </c>
      <c r="AB49" s="2"/>
      <c r="AC49" s="2"/>
      <c r="AD49" s="2">
        <v>900</v>
      </c>
      <c r="AE49" s="2"/>
      <c r="AF49" s="2"/>
      <c r="AG49" s="2">
        <v>900</v>
      </c>
      <c r="AH49" s="2"/>
      <c r="AI49" s="2"/>
      <c r="AJ49" s="2">
        <v>900</v>
      </c>
      <c r="AK49" s="2"/>
      <c r="AL49" s="2"/>
      <c r="AM49" s="2">
        <f>AJ49</f>
        <v>900</v>
      </c>
      <c r="AN49" s="2"/>
      <c r="AO49" s="2"/>
      <c r="AP49" s="2">
        <f>AM49</f>
        <v>900</v>
      </c>
      <c r="AQ49" s="2"/>
      <c r="AR49" s="2"/>
      <c r="AS49" s="2">
        <f>AP49</f>
        <v>900</v>
      </c>
      <c r="AT49" s="2"/>
      <c r="AU49" s="2"/>
      <c r="AV49" s="2">
        <f>AS49</f>
        <v>900</v>
      </c>
      <c r="AW49" s="2"/>
      <c r="AX49" s="2"/>
      <c r="AY49" s="2">
        <f>AV49</f>
        <v>900</v>
      </c>
      <c r="AZ49" s="2"/>
      <c r="BA49" s="2"/>
      <c r="BB49" s="2">
        <f>AY49</f>
        <v>900</v>
      </c>
      <c r="BC49" s="2"/>
      <c r="BD49" s="2"/>
      <c r="BE49" s="2">
        <f t="shared" ref="BE49" si="85">BB49</f>
        <v>900</v>
      </c>
      <c r="BF49" s="2"/>
      <c r="BG49" s="2"/>
      <c r="BH49" s="2">
        <f>BE49</f>
        <v>900</v>
      </c>
      <c r="BI49" s="2"/>
      <c r="BJ49" s="2"/>
      <c r="BK49" s="2">
        <f t="shared" ref="BK49" si="86">BH49</f>
        <v>900</v>
      </c>
      <c r="BL49" s="2"/>
      <c r="BM49" s="2"/>
      <c r="BN49" s="2">
        <f t="shared" ref="BN49" si="87">BK49</f>
        <v>900</v>
      </c>
      <c r="BO49" s="2"/>
      <c r="BP49" s="2"/>
      <c r="BQ49" s="2">
        <f t="shared" ref="BQ49" si="88">BN49</f>
        <v>900</v>
      </c>
      <c r="BR49" s="2"/>
      <c r="BS49" s="2"/>
      <c r="BT49" s="7"/>
      <c r="EI49" s="69">
        <f>E164+E49</f>
        <v>58918.941472192877</v>
      </c>
      <c r="EJ49" s="69"/>
      <c r="EK49" s="69"/>
    </row>
    <row r="50" spans="1:141" ht="17.25" customHeight="1">
      <c r="A50" s="1"/>
      <c r="B50" s="326" t="s">
        <v>250</v>
      </c>
      <c r="C50" s="19" t="s">
        <v>76</v>
      </c>
      <c r="D50" s="128">
        <f t="shared" si="76"/>
        <v>217611.50815986207</v>
      </c>
      <c r="E50" s="102">
        <f t="shared" si="77"/>
        <v>155693.88975826954</v>
      </c>
      <c r="F50" s="2">
        <v>538.29025999999976</v>
      </c>
      <c r="G50" s="2">
        <v>8702.4407800000008</v>
      </c>
      <c r="H50" s="2">
        <v>636.31736000000092</v>
      </c>
      <c r="I50" s="2">
        <v>7131.0662456155997</v>
      </c>
      <c r="J50" s="2"/>
      <c r="K50" s="2"/>
      <c r="L50" s="2">
        <v>7730.5390133935398</v>
      </c>
      <c r="M50" s="2"/>
      <c r="N50" s="2"/>
      <c r="O50" s="2">
        <v>9783.6385431932995</v>
      </c>
      <c r="P50" s="2"/>
      <c r="Q50" s="2"/>
      <c r="R50" s="2">
        <v>24916.746100504955</v>
      </c>
      <c r="S50" s="2"/>
      <c r="T50" s="2"/>
      <c r="U50" s="2">
        <v>26267.429502252875</v>
      </c>
      <c r="V50" s="2"/>
      <c r="W50" s="2"/>
      <c r="X50" s="2">
        <v>18439.579062703968</v>
      </c>
      <c r="Y50" s="2"/>
      <c r="Z50" s="2"/>
      <c r="AA50" s="2">
        <v>16468.115263393051</v>
      </c>
      <c r="AB50" s="2"/>
      <c r="AC50" s="2"/>
      <c r="AD50" s="2">
        <v>12336.062766433195</v>
      </c>
      <c r="AE50" s="2"/>
      <c r="AF50" s="2"/>
      <c r="AG50" s="2">
        <v>20216.590987359181</v>
      </c>
      <c r="AH50" s="2"/>
      <c r="AI50" s="2"/>
      <c r="AJ50" s="2">
        <v>2527.073873419894</v>
      </c>
      <c r="AK50" s="2"/>
      <c r="AL50" s="2"/>
      <c r="AM50" s="2">
        <v>0</v>
      </c>
      <c r="AN50" s="2"/>
      <c r="AO50" s="2"/>
      <c r="AP50" s="2">
        <v>0</v>
      </c>
      <c r="AQ50" s="2"/>
      <c r="AR50" s="2"/>
      <c r="AS50" s="2">
        <v>0</v>
      </c>
      <c r="AT50" s="2"/>
      <c r="AU50" s="2"/>
      <c r="AV50" s="2">
        <v>0</v>
      </c>
      <c r="AW50" s="2"/>
      <c r="AX50" s="2"/>
      <c r="AY50" s="2">
        <v>0</v>
      </c>
      <c r="AZ50" s="2"/>
      <c r="BA50" s="2"/>
      <c r="BB50" s="2">
        <v>0</v>
      </c>
      <c r="BC50" s="2"/>
      <c r="BD50" s="2"/>
      <c r="BE50" s="2">
        <v>0</v>
      </c>
      <c r="BF50" s="2"/>
      <c r="BG50" s="2"/>
      <c r="BH50" s="2">
        <v>0</v>
      </c>
      <c r="BI50" s="2"/>
      <c r="BJ50" s="2"/>
      <c r="BK50" s="2">
        <v>0</v>
      </c>
      <c r="BL50" s="2"/>
      <c r="BM50" s="2"/>
      <c r="BN50" s="2">
        <v>0</v>
      </c>
      <c r="BO50" s="2"/>
      <c r="BP50" s="2"/>
      <c r="BQ50" s="2">
        <v>0</v>
      </c>
      <c r="BR50" s="2"/>
      <c r="BS50" s="2"/>
      <c r="BT50" s="7"/>
      <c r="EI50" s="69">
        <f>E165+E50</f>
        <v>217611.50815986207</v>
      </c>
      <c r="EJ50" s="69"/>
      <c r="EK50" s="69"/>
    </row>
    <row r="51" spans="1:141" ht="17.25" customHeight="1">
      <c r="A51" s="1"/>
      <c r="B51" s="326" t="s">
        <v>146</v>
      </c>
      <c r="C51" s="19" t="s">
        <v>76</v>
      </c>
      <c r="D51" s="128">
        <f t="shared" si="76"/>
        <v>25283.915300622564</v>
      </c>
      <c r="E51" s="102">
        <f t="shared" si="77"/>
        <v>18616.094017039875</v>
      </c>
      <c r="F51" s="2"/>
      <c r="G51" s="2"/>
      <c r="H51" s="2"/>
      <c r="I51" s="2">
        <f>I47-I48-I49-I50</f>
        <v>3301.7667243843962</v>
      </c>
      <c r="J51" s="2"/>
      <c r="K51" s="2"/>
      <c r="L51" s="2">
        <v>8203.6324774904606</v>
      </c>
      <c r="M51" s="2"/>
      <c r="N51" s="2"/>
      <c r="O51" s="2">
        <v>7110.6948151650195</v>
      </c>
      <c r="P51" s="2"/>
      <c r="Q51" s="2"/>
      <c r="R51" s="2">
        <v>0</v>
      </c>
      <c r="S51" s="2"/>
      <c r="T51" s="2"/>
      <c r="U51" s="2">
        <v>0</v>
      </c>
      <c r="V51" s="2"/>
      <c r="W51" s="2"/>
      <c r="X51" s="2">
        <v>0</v>
      </c>
      <c r="Y51" s="2"/>
      <c r="Z51" s="2"/>
      <c r="AA51" s="2">
        <v>0</v>
      </c>
      <c r="AB51" s="2"/>
      <c r="AC51" s="2"/>
      <c r="AD51" s="2">
        <v>0</v>
      </c>
      <c r="AE51" s="2"/>
      <c r="AF51" s="2"/>
      <c r="AG51" s="2">
        <v>0</v>
      </c>
      <c r="AH51" s="2"/>
      <c r="AI51" s="2"/>
      <c r="AJ51" s="2">
        <v>0</v>
      </c>
      <c r="AK51" s="2"/>
      <c r="AL51" s="2"/>
      <c r="AM51" s="2">
        <v>0</v>
      </c>
      <c r="AN51" s="2"/>
      <c r="AO51" s="2"/>
      <c r="AP51" s="2">
        <v>0</v>
      </c>
      <c r="AQ51" s="2"/>
      <c r="AR51" s="2"/>
      <c r="AS51" s="2">
        <v>0</v>
      </c>
      <c r="AT51" s="2"/>
      <c r="AU51" s="2"/>
      <c r="AV51" s="2">
        <v>0</v>
      </c>
      <c r="AW51" s="2"/>
      <c r="AX51" s="2"/>
      <c r="AY51" s="2">
        <v>0</v>
      </c>
      <c r="AZ51" s="2"/>
      <c r="BA51" s="2"/>
      <c r="BB51" s="2">
        <v>0</v>
      </c>
      <c r="BC51" s="2"/>
      <c r="BD51" s="2"/>
      <c r="BE51" s="2">
        <v>0</v>
      </c>
      <c r="BF51" s="2"/>
      <c r="BG51" s="2"/>
      <c r="BH51" s="2">
        <v>0</v>
      </c>
      <c r="BI51" s="2"/>
      <c r="BJ51" s="2"/>
      <c r="BK51" s="2">
        <v>0</v>
      </c>
      <c r="BL51" s="2"/>
      <c r="BM51" s="2"/>
      <c r="BN51" s="2">
        <v>0</v>
      </c>
      <c r="BO51" s="2"/>
      <c r="BP51" s="2"/>
      <c r="BQ51" s="2">
        <v>0</v>
      </c>
      <c r="BR51" s="2"/>
      <c r="BS51" s="2"/>
      <c r="BT51" s="7"/>
      <c r="EI51" s="69">
        <f>E166+E51</f>
        <v>25283.915300622564</v>
      </c>
      <c r="EJ51" s="69"/>
      <c r="EK51" s="69"/>
    </row>
    <row r="52" spans="1:141">
      <c r="A52" s="1" t="s">
        <v>148</v>
      </c>
      <c r="B52" s="22" t="s">
        <v>149</v>
      </c>
      <c r="C52" s="19" t="s">
        <v>76</v>
      </c>
      <c r="D52" s="128">
        <f t="shared" ref="D52:H52" si="89">D53+D57+D56</f>
        <v>363925.15901284054</v>
      </c>
      <c r="E52" s="101">
        <f t="shared" si="89"/>
        <v>175061.49030391217</v>
      </c>
      <c r="F52" s="2">
        <f>F53+F57+F56</f>
        <v>23177.207774843075</v>
      </c>
      <c r="G52" s="2">
        <f>G53+G57+G56</f>
        <v>17803.6791056947</v>
      </c>
      <c r="H52" s="2">
        <f t="shared" si="89"/>
        <v>2239.401351370062</v>
      </c>
      <c r="I52" s="2">
        <f>I53+I57+I56</f>
        <v>-6423.5928199999671</v>
      </c>
      <c r="J52" s="2"/>
      <c r="K52" s="2"/>
      <c r="L52" s="2">
        <f>L53+L57+L56</f>
        <v>283.82172004515002</v>
      </c>
      <c r="M52" s="2"/>
      <c r="N52" s="2"/>
      <c r="O52" s="2">
        <f>O53+O57+O56</f>
        <v>4232.3181980239988</v>
      </c>
      <c r="P52" s="2"/>
      <c r="Q52" s="2"/>
      <c r="R52" s="2">
        <f t="shared" ref="R52:BB52" si="90">R53+R57+R56</f>
        <v>11170.890177015972</v>
      </c>
      <c r="S52" s="2"/>
      <c r="T52" s="2"/>
      <c r="U52" s="2">
        <f t="shared" si="90"/>
        <v>17361.504307909952</v>
      </c>
      <c r="V52" s="2"/>
      <c r="W52" s="2"/>
      <c r="X52" s="2">
        <f t="shared" si="90"/>
        <v>21969.763128330305</v>
      </c>
      <c r="Y52" s="2"/>
      <c r="Z52" s="2"/>
      <c r="AA52" s="2">
        <f t="shared" si="90"/>
        <v>22517.289854552742</v>
      </c>
      <c r="AB52" s="2"/>
      <c r="AC52" s="2"/>
      <c r="AD52" s="2">
        <f t="shared" si="90"/>
        <v>20806.878669721384</v>
      </c>
      <c r="AE52" s="2"/>
      <c r="AF52" s="2"/>
      <c r="AG52" s="2">
        <f t="shared" si="90"/>
        <v>7927.5139766123957</v>
      </c>
      <c r="AH52" s="2"/>
      <c r="AI52" s="2"/>
      <c r="AJ52" s="2">
        <f t="shared" si="90"/>
        <v>5296.9880578821785</v>
      </c>
      <c r="AK52" s="2"/>
      <c r="AL52" s="2"/>
      <c r="AM52" s="2">
        <f t="shared" si="90"/>
        <v>343.32925520321112</v>
      </c>
      <c r="AN52" s="2"/>
      <c r="AO52" s="2"/>
      <c r="AP52" s="2">
        <f t="shared" si="90"/>
        <v>355.68910839052671</v>
      </c>
      <c r="AQ52" s="2"/>
      <c r="AR52" s="2"/>
      <c r="AS52" s="2">
        <f t="shared" si="90"/>
        <v>13517.694375633173</v>
      </c>
      <c r="AT52" s="2"/>
      <c r="AU52" s="2"/>
      <c r="AV52" s="2">
        <f t="shared" si="90"/>
        <v>381.75969727911883</v>
      </c>
      <c r="AW52" s="2"/>
      <c r="AX52" s="2"/>
      <c r="AY52" s="2">
        <f t="shared" si="90"/>
        <v>8067.6407716112881</v>
      </c>
      <c r="AZ52" s="2"/>
      <c r="BA52" s="2"/>
      <c r="BB52" s="2">
        <f t="shared" si="90"/>
        <v>409.74115605088912</v>
      </c>
      <c r="BC52" s="2"/>
      <c r="BD52" s="2"/>
      <c r="BE52" s="2">
        <f>BE53+BE57+BE56</f>
        <v>1765.5868728510331</v>
      </c>
      <c r="BF52" s="2"/>
      <c r="BG52" s="2"/>
      <c r="BH52" s="2">
        <f>BH53+BH57+BH56</f>
        <v>439.77354382479513</v>
      </c>
      <c r="BI52" s="2"/>
      <c r="BJ52" s="2"/>
      <c r="BK52" s="2">
        <f>BK53+BK57+BK56</f>
        <v>455.60539140248778</v>
      </c>
      <c r="BL52" s="2"/>
      <c r="BM52" s="2"/>
      <c r="BN52" s="2">
        <f>BN53+BN57+BN56</f>
        <v>472.00718549297738</v>
      </c>
      <c r="BO52" s="2"/>
      <c r="BP52" s="2"/>
      <c r="BQ52" s="2">
        <f>BQ53+BQ57+BQ56</f>
        <v>488.99944417072459</v>
      </c>
      <c r="BR52" s="2"/>
      <c r="BS52" s="2"/>
      <c r="EK52" s="69"/>
    </row>
    <row r="53" spans="1:141">
      <c r="A53" s="1" t="s">
        <v>150</v>
      </c>
      <c r="B53" s="22" t="s">
        <v>151</v>
      </c>
      <c r="C53" s="19" t="s">
        <v>76</v>
      </c>
      <c r="D53" s="128">
        <f t="shared" ref="D53:D59" si="91">E53+E168</f>
        <v>262578.83705035411</v>
      </c>
      <c r="E53" s="102">
        <f t="shared" si="77"/>
        <v>100459.83196829661</v>
      </c>
      <c r="F53" s="2">
        <f>SUM(F54:F55)</f>
        <v>5749.4992351487099</v>
      </c>
      <c r="G53" s="2">
        <f>SUM(G54:G55)</f>
        <v>8714.5452868676384</v>
      </c>
      <c r="H53" s="2">
        <f>SUM(H54:H55)</f>
        <v>4414.8731639784291</v>
      </c>
      <c r="I53" s="2">
        <f>SUM(I54:I55)</f>
        <v>0</v>
      </c>
      <c r="J53" s="2"/>
      <c r="K53" s="2"/>
      <c r="L53" s="2">
        <f>SUM(L54:L55)</f>
        <v>0</v>
      </c>
      <c r="M53" s="2"/>
      <c r="N53" s="2"/>
      <c r="O53" s="2">
        <f>SUM(O54:O55)</f>
        <v>0</v>
      </c>
      <c r="P53" s="2"/>
      <c r="Q53" s="2"/>
      <c r="R53" s="2">
        <f>SUM(R54:R55)</f>
        <v>956.76360047555067</v>
      </c>
      <c r="S53" s="2"/>
      <c r="T53" s="2"/>
      <c r="U53" s="2">
        <f t="shared" ref="U53:BB53" si="92">SUM(U54:U55)</f>
        <v>5583.5910861503799</v>
      </c>
      <c r="V53" s="2"/>
      <c r="W53" s="2"/>
      <c r="X53" s="2">
        <f t="shared" si="92"/>
        <v>12743.153866945022</v>
      </c>
      <c r="Y53" s="2"/>
      <c r="Z53" s="2"/>
      <c r="AA53" s="2">
        <f t="shared" si="92"/>
        <v>15779.762960139429</v>
      </c>
      <c r="AB53" s="2"/>
      <c r="AC53" s="2"/>
      <c r="AD53" s="2">
        <f t="shared" si="92"/>
        <v>15572.600322723716</v>
      </c>
      <c r="AE53" s="2"/>
      <c r="AF53" s="2"/>
      <c r="AG53" s="2">
        <f t="shared" si="92"/>
        <v>4196.0811442293225</v>
      </c>
      <c r="AH53" s="2"/>
      <c r="AI53" s="2"/>
      <c r="AJ53" s="2">
        <f t="shared" si="92"/>
        <v>4586.5280818853998</v>
      </c>
      <c r="AK53" s="2"/>
      <c r="AL53" s="2"/>
      <c r="AM53" s="2">
        <f t="shared" si="92"/>
        <v>0</v>
      </c>
      <c r="AN53" s="2"/>
      <c r="AO53" s="2"/>
      <c r="AP53" s="2">
        <f t="shared" si="92"/>
        <v>0</v>
      </c>
      <c r="AQ53" s="2"/>
      <c r="AR53" s="2"/>
      <c r="AS53" s="2">
        <f t="shared" si="92"/>
        <v>13149.200459340587</v>
      </c>
      <c r="AT53" s="2"/>
      <c r="AU53" s="2"/>
      <c r="AV53" s="2">
        <f t="shared" si="92"/>
        <v>0</v>
      </c>
      <c r="AW53" s="2"/>
      <c r="AX53" s="2"/>
      <c r="AY53" s="2">
        <f t="shared" si="92"/>
        <v>7672.1377252301209</v>
      </c>
      <c r="AZ53" s="2"/>
      <c r="BA53" s="2"/>
      <c r="BB53" s="2">
        <f t="shared" si="92"/>
        <v>0</v>
      </c>
      <c r="BC53" s="2"/>
      <c r="BD53" s="2"/>
      <c r="BE53" s="2">
        <f>SUM(BE54:BE55)</f>
        <v>1341.0950351823121</v>
      </c>
      <c r="BF53" s="2"/>
      <c r="BG53" s="2"/>
      <c r="BH53" s="2">
        <f>SUM(BH54:BH55)</f>
        <v>0</v>
      </c>
      <c r="BI53" s="2"/>
      <c r="BJ53" s="2"/>
      <c r="BK53" s="2">
        <f>SUM(BK54:BK55)</f>
        <v>0</v>
      </c>
      <c r="BL53" s="2"/>
      <c r="BM53" s="2"/>
      <c r="BN53" s="2">
        <f>SUM(BN54:BN55)</f>
        <v>0</v>
      </c>
      <c r="BO53" s="2"/>
      <c r="BP53" s="2"/>
      <c r="BQ53" s="2">
        <f>SUM(BQ54:BQ55)</f>
        <v>0</v>
      </c>
      <c r="BR53" s="2"/>
      <c r="BS53" s="2"/>
      <c r="EK53" s="69"/>
    </row>
    <row r="54" spans="1:141">
      <c r="A54" s="1"/>
      <c r="B54" s="326" t="s">
        <v>237</v>
      </c>
      <c r="C54" s="19" t="s">
        <v>76</v>
      </c>
      <c r="D54" s="128">
        <f t="shared" si="91"/>
        <v>233789.63506854954</v>
      </c>
      <c r="E54" s="102">
        <f t="shared" si="77"/>
        <v>81580.914282301834</v>
      </c>
      <c r="F54" s="2">
        <v>0</v>
      </c>
      <c r="G54" s="2">
        <v>0</v>
      </c>
      <c r="H54" s="2">
        <v>0</v>
      </c>
      <c r="I54" s="2">
        <v>0</v>
      </c>
      <c r="J54" s="2"/>
      <c r="K54" s="2"/>
      <c r="L54" s="2">
        <v>0</v>
      </c>
      <c r="M54" s="2"/>
      <c r="N54" s="2"/>
      <c r="O54" s="2">
        <v>0</v>
      </c>
      <c r="P54" s="2"/>
      <c r="Q54" s="2"/>
      <c r="R54" s="2">
        <v>956.76360047555067</v>
      </c>
      <c r="S54" s="2"/>
      <c r="T54" s="2"/>
      <c r="U54" s="2">
        <v>5583.5910861503799</v>
      </c>
      <c r="V54" s="2"/>
      <c r="W54" s="2"/>
      <c r="X54" s="2">
        <v>12743.153866945022</v>
      </c>
      <c r="Y54" s="2"/>
      <c r="Z54" s="2"/>
      <c r="AA54" s="2">
        <v>15779.762960139429</v>
      </c>
      <c r="AB54" s="2"/>
      <c r="AC54" s="2"/>
      <c r="AD54" s="2">
        <v>15572.600322723716</v>
      </c>
      <c r="AE54" s="2"/>
      <c r="AF54" s="2"/>
      <c r="AG54" s="2">
        <v>4196.0811442293225</v>
      </c>
      <c r="AH54" s="2"/>
      <c r="AI54" s="2"/>
      <c r="AJ54" s="2">
        <v>4586.5280818853998</v>
      </c>
      <c r="AK54" s="2"/>
      <c r="AL54" s="2"/>
      <c r="AM54" s="2">
        <v>0</v>
      </c>
      <c r="AN54" s="2"/>
      <c r="AO54" s="2"/>
      <c r="AP54" s="2">
        <v>0</v>
      </c>
      <c r="AQ54" s="2"/>
      <c r="AR54" s="2"/>
      <c r="AS54" s="2">
        <v>13149.200459340587</v>
      </c>
      <c r="AT54" s="2"/>
      <c r="AU54" s="2"/>
      <c r="AV54" s="2">
        <v>0</v>
      </c>
      <c r="AW54" s="2"/>
      <c r="AX54" s="2"/>
      <c r="AY54" s="2">
        <v>7672.1377252301209</v>
      </c>
      <c r="AZ54" s="2"/>
      <c r="BA54" s="2"/>
      <c r="BB54" s="2">
        <v>0</v>
      </c>
      <c r="BC54" s="2"/>
      <c r="BD54" s="2"/>
      <c r="BE54" s="2">
        <v>1341.0950351823121</v>
      </c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7"/>
      <c r="EI54" s="69">
        <f>E169+E54</f>
        <v>233789.63506854954</v>
      </c>
      <c r="EJ54" s="69"/>
      <c r="EK54" s="69"/>
    </row>
    <row r="55" spans="1:141" ht="15.75" customHeight="1">
      <c r="A55" s="1"/>
      <c r="B55" s="326" t="s">
        <v>250</v>
      </c>
      <c r="C55" s="19" t="s">
        <v>76</v>
      </c>
      <c r="D55" s="128">
        <f t="shared" si="91"/>
        <v>28789.201981804545</v>
      </c>
      <c r="E55" s="102">
        <f t="shared" si="77"/>
        <v>18878.917685994777</v>
      </c>
      <c r="F55" s="2">
        <v>5749.4992351487099</v>
      </c>
      <c r="G55" s="2">
        <v>8714.5452868676384</v>
      </c>
      <c r="H55" s="2">
        <v>4414.8731639784291</v>
      </c>
      <c r="I55" s="2">
        <v>0</v>
      </c>
      <c r="J55" s="2"/>
      <c r="K55" s="2"/>
      <c r="L55" s="2">
        <v>0</v>
      </c>
      <c r="M55" s="2"/>
      <c r="N55" s="2"/>
      <c r="O55" s="2">
        <v>0</v>
      </c>
      <c r="P55" s="2"/>
      <c r="Q55" s="2"/>
      <c r="R55" s="2">
        <v>0</v>
      </c>
      <c r="S55" s="2"/>
      <c r="T55" s="2"/>
      <c r="U55" s="2">
        <v>0</v>
      </c>
      <c r="V55" s="2"/>
      <c r="W55" s="2"/>
      <c r="X55" s="2">
        <v>0</v>
      </c>
      <c r="Y55" s="2"/>
      <c r="Z55" s="2"/>
      <c r="AA55" s="2">
        <v>0</v>
      </c>
      <c r="AB55" s="2"/>
      <c r="AC55" s="2"/>
      <c r="AD55" s="2">
        <v>0</v>
      </c>
      <c r="AE55" s="2"/>
      <c r="AF55" s="2"/>
      <c r="AG55" s="2">
        <v>0</v>
      </c>
      <c r="AH55" s="2"/>
      <c r="AI55" s="2"/>
      <c r="AJ55" s="2">
        <v>0</v>
      </c>
      <c r="AK55" s="2"/>
      <c r="AL55" s="2"/>
      <c r="AM55" s="2">
        <v>0</v>
      </c>
      <c r="AN55" s="2"/>
      <c r="AO55" s="2"/>
      <c r="AP55" s="2">
        <v>0</v>
      </c>
      <c r="AQ55" s="2"/>
      <c r="AR55" s="2"/>
      <c r="AS55" s="2">
        <v>0</v>
      </c>
      <c r="AT55" s="2"/>
      <c r="AU55" s="2"/>
      <c r="AV55" s="2">
        <v>0</v>
      </c>
      <c r="AW55" s="2"/>
      <c r="AX55" s="2"/>
      <c r="AY55" s="2">
        <v>0</v>
      </c>
      <c r="AZ55" s="2"/>
      <c r="BA55" s="2"/>
      <c r="BB55" s="2">
        <v>0</v>
      </c>
      <c r="BC55" s="2"/>
      <c r="BD55" s="2"/>
      <c r="BE55" s="2">
        <v>0</v>
      </c>
      <c r="BF55" s="2"/>
      <c r="BG55" s="2"/>
      <c r="BH55" s="2">
        <v>0</v>
      </c>
      <c r="BI55" s="2"/>
      <c r="BJ55" s="2"/>
      <c r="BK55" s="2">
        <v>0</v>
      </c>
      <c r="BL55" s="2"/>
      <c r="BM55" s="2"/>
      <c r="BN55" s="2">
        <v>0</v>
      </c>
      <c r="BO55" s="2"/>
      <c r="BP55" s="2"/>
      <c r="BQ55" s="2">
        <v>0</v>
      </c>
      <c r="BR55" s="2"/>
      <c r="BS55" s="2"/>
      <c r="BT55" s="7"/>
      <c r="EI55" s="69">
        <f>E55+E170</f>
        <v>28789.201981804545</v>
      </c>
      <c r="EJ55" s="69"/>
      <c r="EK55" s="69"/>
    </row>
    <row r="56" spans="1:141">
      <c r="A56" s="1" t="s">
        <v>152</v>
      </c>
      <c r="B56" s="22" t="s">
        <v>247</v>
      </c>
      <c r="C56" s="19" t="s">
        <v>76</v>
      </c>
      <c r="D56" s="128">
        <f t="shared" si="91"/>
        <v>96473.309363995388</v>
      </c>
      <c r="E56" s="102">
        <f t="shared" si="77"/>
        <v>66236.241561909468</v>
      </c>
      <c r="F56" s="2">
        <v>885.25583320261148</v>
      </c>
      <c r="G56" s="2">
        <v>6642.2115008463634</v>
      </c>
      <c r="H56" s="2">
        <v>6671.213671370072</v>
      </c>
      <c r="I56" s="2">
        <f>5823.91345833333-I51</f>
        <v>2522.1467339489336</v>
      </c>
      <c r="J56" s="2"/>
      <c r="K56" s="2"/>
      <c r="L56" s="2">
        <v>0</v>
      </c>
      <c r="M56" s="2"/>
      <c r="N56" s="2"/>
      <c r="O56" s="2">
        <v>3938.2788960572229</v>
      </c>
      <c r="P56" s="2"/>
      <c r="Q56" s="2"/>
      <c r="R56" s="2">
        <v>9958.3960759460206</v>
      </c>
      <c r="S56" s="2"/>
      <c r="T56" s="2"/>
      <c r="U56" s="2">
        <v>11512.976423143775</v>
      </c>
      <c r="V56" s="2"/>
      <c r="W56" s="2"/>
      <c r="X56" s="2">
        <v>8943.3191868750764</v>
      </c>
      <c r="Y56" s="2"/>
      <c r="Z56" s="2"/>
      <c r="AA56" s="2">
        <v>6444.0383772207388</v>
      </c>
      <c r="AB56" s="2"/>
      <c r="AC56" s="2"/>
      <c r="AD56" s="2">
        <v>4927.7940531687991</v>
      </c>
      <c r="AE56" s="2"/>
      <c r="AF56" s="2"/>
      <c r="AG56" s="2">
        <v>3411.5497291168617</v>
      </c>
      <c r="AH56" s="2"/>
      <c r="AI56" s="2"/>
      <c r="AJ56" s="2">
        <v>379.061081012984</v>
      </c>
      <c r="AK56" s="2"/>
      <c r="AL56" s="2"/>
      <c r="AM56" s="2">
        <v>0</v>
      </c>
      <c r="AN56" s="2"/>
      <c r="AO56" s="2"/>
      <c r="AP56" s="2">
        <v>0</v>
      </c>
      <c r="AQ56" s="2"/>
      <c r="AR56" s="2"/>
      <c r="AS56" s="2">
        <v>0</v>
      </c>
      <c r="AT56" s="2"/>
      <c r="AU56" s="2"/>
      <c r="AV56" s="2">
        <v>0</v>
      </c>
      <c r="AW56" s="2"/>
      <c r="AX56" s="2"/>
      <c r="AY56" s="2">
        <v>0</v>
      </c>
      <c r="AZ56" s="2"/>
      <c r="BA56" s="2"/>
      <c r="BB56" s="2">
        <v>0</v>
      </c>
      <c r="BC56" s="2"/>
      <c r="BD56" s="2"/>
      <c r="BE56" s="2">
        <v>0</v>
      </c>
      <c r="BF56" s="2"/>
      <c r="BG56" s="2"/>
      <c r="BH56" s="2">
        <v>0</v>
      </c>
      <c r="BI56" s="2"/>
      <c r="BJ56" s="2"/>
      <c r="BK56" s="2">
        <v>0</v>
      </c>
      <c r="BL56" s="2"/>
      <c r="BM56" s="2"/>
      <c r="BN56" s="2">
        <v>0</v>
      </c>
      <c r="BO56" s="2"/>
      <c r="BP56" s="2"/>
      <c r="BQ56" s="2">
        <v>0</v>
      </c>
      <c r="BR56" s="2"/>
      <c r="BS56" s="2"/>
      <c r="EI56" s="89">
        <f>E56+E171</f>
        <v>96473.309363995388</v>
      </c>
    </row>
    <row r="57" spans="1:141" ht="60">
      <c r="A57" s="1" t="s">
        <v>246</v>
      </c>
      <c r="B57" s="22" t="s">
        <v>269</v>
      </c>
      <c r="C57" s="19" t="s">
        <v>76</v>
      </c>
      <c r="D57" s="128">
        <f t="shared" si="91"/>
        <v>4873.0125984910155</v>
      </c>
      <c r="E57" s="102">
        <f t="shared" si="77"/>
        <v>8365.4167737060907</v>
      </c>
      <c r="F57" s="2">
        <v>16542.452706491753</v>
      </c>
      <c r="G57" s="2">
        <f>2453.38231798072-6.46000000002095</f>
        <v>2446.9223179806991</v>
      </c>
      <c r="H57" s="2">
        <v>-8846.6854839784392</v>
      </c>
      <c r="I57" s="2">
        <v>-8945.7395539489007</v>
      </c>
      <c r="J57" s="2"/>
      <c r="K57" s="2"/>
      <c r="L57" s="2">
        <v>283.82172004515002</v>
      </c>
      <c r="M57" s="2"/>
      <c r="N57" s="2"/>
      <c r="O57" s="2">
        <f>L57*O$72</f>
        <v>294.03930196677544</v>
      </c>
      <c r="P57" s="2"/>
      <c r="Q57" s="2"/>
      <c r="R57" s="2">
        <v>255.73050059440004</v>
      </c>
      <c r="S57" s="2"/>
      <c r="T57" s="2"/>
      <c r="U57" s="2">
        <f>R57*U$72</f>
        <v>264.93679861579847</v>
      </c>
      <c r="V57" s="2"/>
      <c r="W57" s="2"/>
      <c r="X57" s="2">
        <f>U57*X$72</f>
        <v>283.29007451020487</v>
      </c>
      <c r="Y57" s="2"/>
      <c r="Z57" s="2"/>
      <c r="AA57" s="2">
        <f>X57*AA$72</f>
        <v>293.48851719257226</v>
      </c>
      <c r="AB57" s="2"/>
      <c r="AC57" s="2"/>
      <c r="AD57" s="2">
        <f>AA57*AD$72</f>
        <v>306.48429382886962</v>
      </c>
      <c r="AE57" s="2"/>
      <c r="AF57" s="2"/>
      <c r="AG57" s="2">
        <f>AD57*AG$72</f>
        <v>319.88310326621087</v>
      </c>
      <c r="AH57" s="2"/>
      <c r="AI57" s="2"/>
      <c r="AJ57" s="2">
        <f>AG57*AJ$72</f>
        <v>331.39889498379449</v>
      </c>
      <c r="AK57" s="2"/>
      <c r="AL57" s="2"/>
      <c r="AM57" s="2">
        <f>AJ57*AM$72</f>
        <v>343.32925520321112</v>
      </c>
      <c r="AN57" s="2"/>
      <c r="AO57" s="2"/>
      <c r="AP57" s="2">
        <f>AM57*AP$72</f>
        <v>355.68910839052671</v>
      </c>
      <c r="AQ57" s="2"/>
      <c r="AR57" s="2"/>
      <c r="AS57" s="2">
        <f>AP57*AS$72</f>
        <v>368.49391629258571</v>
      </c>
      <c r="AT57" s="2"/>
      <c r="AU57" s="2"/>
      <c r="AV57" s="2">
        <f>AS57*AV$72</f>
        <v>381.75969727911883</v>
      </c>
      <c r="AW57" s="2"/>
      <c r="AX57" s="2"/>
      <c r="AY57" s="2">
        <f>AV57*AY$72</f>
        <v>395.50304638116711</v>
      </c>
      <c r="AZ57" s="2"/>
      <c r="BA57" s="2"/>
      <c r="BB57" s="2">
        <f>AY57*BB$72</f>
        <v>409.74115605088912</v>
      </c>
      <c r="BC57" s="2"/>
      <c r="BD57" s="2"/>
      <c r="BE57" s="2">
        <f t="shared" ref="BE57" si="93">BB57*BE$72</f>
        <v>424.49183766872113</v>
      </c>
      <c r="BF57" s="2"/>
      <c r="BG57" s="2"/>
      <c r="BH57" s="2">
        <f t="shared" ref="BH57" si="94">BE57*BH$72</f>
        <v>439.77354382479513</v>
      </c>
      <c r="BI57" s="2"/>
      <c r="BJ57" s="2"/>
      <c r="BK57" s="2">
        <f>BH57*BK$72</f>
        <v>455.60539140248778</v>
      </c>
      <c r="BL57" s="2"/>
      <c r="BM57" s="2"/>
      <c r="BN57" s="2">
        <f>BK57*BN$72</f>
        <v>472.00718549297738</v>
      </c>
      <c r="BO57" s="2"/>
      <c r="BP57" s="2"/>
      <c r="BQ57" s="2">
        <f>BN57*BQ$72</f>
        <v>488.99944417072459</v>
      </c>
      <c r="BR57" s="2"/>
      <c r="BS57" s="2"/>
    </row>
    <row r="58" spans="1:141" ht="30">
      <c r="A58" s="1" t="s">
        <v>153</v>
      </c>
      <c r="B58" s="22" t="s">
        <v>343</v>
      </c>
      <c r="C58" s="19" t="s">
        <v>76</v>
      </c>
      <c r="D58" s="128">
        <f t="shared" si="91"/>
        <v>861558.79022298241</v>
      </c>
      <c r="E58" s="102">
        <f t="shared" si="77"/>
        <v>510503.27920995129</v>
      </c>
      <c r="F58" s="2">
        <v>10576.18223</v>
      </c>
      <c r="G58" s="2">
        <v>11893.61339</v>
      </c>
      <c r="H58" s="2">
        <v>13006.800949999999</v>
      </c>
      <c r="I58" s="2">
        <v>13563.067949999999</v>
      </c>
      <c r="J58" s="2"/>
      <c r="K58" s="2"/>
      <c r="L58" s="2">
        <v>15501.04477310035</v>
      </c>
      <c r="M58" s="2"/>
      <c r="N58" s="2"/>
      <c r="O58" s="2">
        <f>(O12+O47-O30-O44)*0.05</f>
        <v>15539.421454530315</v>
      </c>
      <c r="P58" s="2"/>
      <c r="Q58" s="2"/>
      <c r="R58" s="2">
        <f>(R12+R47-R30-R44)*0.05</f>
        <v>16783.804333631873</v>
      </c>
      <c r="S58" s="2"/>
      <c r="T58" s="2"/>
      <c r="U58" s="2">
        <f t="shared" ref="U58:BB58" si="95">(U12+U47-U30-U44)*0.05</f>
        <v>17407.129981758259</v>
      </c>
      <c r="V58" s="2"/>
      <c r="W58" s="2"/>
      <c r="X58" s="2">
        <f t="shared" si="95"/>
        <v>18560.481170558654</v>
      </c>
      <c r="Y58" s="2"/>
      <c r="Z58" s="2"/>
      <c r="AA58" s="2">
        <f t="shared" si="95"/>
        <v>19188.672451693088</v>
      </c>
      <c r="AB58" s="2"/>
      <c r="AC58" s="2"/>
      <c r="AD58" s="2">
        <f t="shared" si="95"/>
        <v>19976.053367457323</v>
      </c>
      <c r="AE58" s="2"/>
      <c r="AF58" s="2"/>
      <c r="AG58" s="2">
        <f t="shared" si="95"/>
        <v>21079.489606798088</v>
      </c>
      <c r="AH58" s="2"/>
      <c r="AI58" s="2"/>
      <c r="AJ58" s="2">
        <f t="shared" si="95"/>
        <v>21799.765979097971</v>
      </c>
      <c r="AK58" s="2"/>
      <c r="AL58" s="2"/>
      <c r="AM58" s="2">
        <f t="shared" si="95"/>
        <v>22546.430795123342</v>
      </c>
      <c r="AN58" s="2"/>
      <c r="AO58" s="2"/>
      <c r="AP58" s="2">
        <f t="shared" si="95"/>
        <v>23320.451462626672</v>
      </c>
      <c r="AQ58" s="2"/>
      <c r="AR58" s="2"/>
      <c r="AS58" s="2">
        <f t="shared" si="95"/>
        <v>24122.830878186869</v>
      </c>
      <c r="AT58" s="2"/>
      <c r="AU58" s="2"/>
      <c r="AV58" s="2">
        <f t="shared" si="95"/>
        <v>24954.60872997051</v>
      </c>
      <c r="AW58" s="2"/>
      <c r="AX58" s="2"/>
      <c r="AY58" s="2">
        <f t="shared" si="95"/>
        <v>25816.862848348825</v>
      </c>
      <c r="AZ58" s="2"/>
      <c r="BA58" s="2"/>
      <c r="BB58" s="2">
        <f t="shared" si="95"/>
        <v>26710.710606129545</v>
      </c>
      <c r="BC58" s="2"/>
      <c r="BD58" s="2"/>
      <c r="BE58" s="2">
        <f>(BE12+BE47-BE30-BE44)*0.05</f>
        <v>27637.310370227427</v>
      </c>
      <c r="BF58" s="2"/>
      <c r="BG58" s="2"/>
      <c r="BH58" s="2">
        <f>(BH12+BH47-BH30-BH44)*0.05</f>
        <v>28597.863006664476</v>
      </c>
      <c r="BI58" s="2"/>
      <c r="BJ58" s="2"/>
      <c r="BK58" s="2">
        <f>(BK12+BK47-BK30-BK44)*0.05</f>
        <v>29598.913132497863</v>
      </c>
      <c r="BL58" s="2"/>
      <c r="BM58" s="2"/>
      <c r="BN58" s="2">
        <f>(BN12+BN47-BN30-BN44)*0.05</f>
        <v>30625.852275245386</v>
      </c>
      <c r="BO58" s="2"/>
      <c r="BP58" s="2"/>
      <c r="BQ58" s="2">
        <f>(BQ12+BQ47-BQ30-BQ44)*0.05</f>
        <v>31695.91746630437</v>
      </c>
      <c r="BR58" s="2"/>
      <c r="BS58" s="2"/>
    </row>
    <row r="59" spans="1:141">
      <c r="A59" s="17">
        <v>2</v>
      </c>
      <c r="B59" s="18" t="s">
        <v>155</v>
      </c>
      <c r="C59" s="19" t="s">
        <v>76</v>
      </c>
      <c r="D59" s="128">
        <f t="shared" si="91"/>
        <v>0</v>
      </c>
      <c r="E59" s="102">
        <f t="shared" si="77"/>
        <v>-22544.05066990979</v>
      </c>
      <c r="F59" s="2">
        <v>0</v>
      </c>
      <c r="G59" s="2">
        <v>0</v>
      </c>
      <c r="H59" s="2">
        <v>0</v>
      </c>
      <c r="I59" s="2">
        <v>0</v>
      </c>
      <c r="J59" s="2"/>
      <c r="K59" s="2"/>
      <c r="L59" s="2">
        <v>-14470.274468496837</v>
      </c>
      <c r="M59" s="2"/>
      <c r="N59" s="2"/>
      <c r="O59" s="2">
        <v>0</v>
      </c>
      <c r="P59" s="2"/>
      <c r="Q59" s="2"/>
      <c r="R59" s="2">
        <v>-8073.7762014129548</v>
      </c>
      <c r="S59" s="2"/>
      <c r="T59" s="2"/>
      <c r="U59" s="2"/>
      <c r="V59" s="2"/>
      <c r="W59" s="2"/>
      <c r="X59" s="2">
        <v>0</v>
      </c>
      <c r="Y59" s="2"/>
      <c r="Z59" s="2"/>
      <c r="AA59" s="2">
        <v>0</v>
      </c>
      <c r="AB59" s="2"/>
      <c r="AC59" s="2"/>
      <c r="AD59" s="2">
        <v>0</v>
      </c>
      <c r="AE59" s="2"/>
      <c r="AF59" s="2"/>
      <c r="AG59" s="2">
        <v>0</v>
      </c>
      <c r="AH59" s="2"/>
      <c r="AI59" s="2"/>
      <c r="AJ59" s="2">
        <v>0</v>
      </c>
      <c r="AK59" s="2"/>
      <c r="AL59" s="2"/>
      <c r="AM59" s="2">
        <v>0</v>
      </c>
      <c r="AN59" s="2"/>
      <c r="AO59" s="2"/>
      <c r="AP59" s="2">
        <v>0</v>
      </c>
      <c r="AQ59" s="2"/>
      <c r="AR59" s="2"/>
      <c r="AS59" s="2">
        <v>0</v>
      </c>
      <c r="AT59" s="2"/>
      <c r="AU59" s="2"/>
      <c r="AV59" s="2">
        <v>0</v>
      </c>
      <c r="AW59" s="2"/>
      <c r="AX59" s="2"/>
      <c r="AY59" s="2">
        <v>0</v>
      </c>
      <c r="AZ59" s="2"/>
      <c r="BA59" s="2"/>
      <c r="BB59" s="2">
        <v>0</v>
      </c>
      <c r="BC59" s="2"/>
      <c r="BD59" s="2"/>
      <c r="BE59" s="2">
        <v>0</v>
      </c>
      <c r="BF59" s="2"/>
      <c r="BG59" s="2"/>
      <c r="BH59" s="2">
        <v>0</v>
      </c>
      <c r="BI59" s="2"/>
      <c r="BJ59" s="2"/>
      <c r="BK59" s="2">
        <v>0</v>
      </c>
      <c r="BL59" s="2"/>
      <c r="BM59" s="2"/>
      <c r="BN59" s="2">
        <v>0</v>
      </c>
      <c r="BO59" s="2"/>
      <c r="BP59" s="2"/>
      <c r="BQ59" s="2">
        <v>0</v>
      </c>
      <c r="BR59" s="2"/>
      <c r="BS59" s="2"/>
    </row>
    <row r="60" spans="1:141">
      <c r="A60" s="316">
        <v>3</v>
      </c>
      <c r="B60" s="25" t="s">
        <v>338</v>
      </c>
      <c r="C60" s="26" t="s">
        <v>76</v>
      </c>
      <c r="D60" s="129">
        <f t="shared" ref="D60:I60" si="96">D12+D47+D52+D58+D59</f>
        <v>18795589.44133684</v>
      </c>
      <c r="E60" s="103">
        <f t="shared" si="96"/>
        <v>11067541.85166317</v>
      </c>
      <c r="F60" s="27">
        <f t="shared" si="96"/>
        <v>295407.66207910184</v>
      </c>
      <c r="G60" s="27">
        <f t="shared" si="96"/>
        <v>306524.90614999988</v>
      </c>
      <c r="H60" s="27">
        <f t="shared" si="96"/>
        <v>315965.16945999995</v>
      </c>
      <c r="I60" s="27">
        <f t="shared" si="96"/>
        <v>308621.26254000003</v>
      </c>
      <c r="J60" s="27">
        <f>J62*J65/1.2+J63*J66</f>
        <v>151956.26909166668</v>
      </c>
      <c r="K60" s="27">
        <f>K62*K65/1.2+K63*K66</f>
        <v>156664.99775833334</v>
      </c>
      <c r="L60" s="27">
        <f>L12+L47+L52+L58+L59</f>
        <v>311406.44291666691</v>
      </c>
      <c r="M60" s="27">
        <f>M62*M65/1.2+M63*M66</f>
        <v>150685.67670000001</v>
      </c>
      <c r="N60" s="27">
        <f>N62*N65/1.2+N63*N66</f>
        <v>160720.7662166669</v>
      </c>
      <c r="O60" s="27">
        <f t="shared" ref="O60:BE60" si="97">O12+O47+O52+O58+O59</f>
        <v>331618.24829266663</v>
      </c>
      <c r="P60" s="27">
        <f>P62*P65/1.2+P63*P66</f>
        <v>164995.96725000002</v>
      </c>
      <c r="Q60" s="27">
        <f>Q62*Q65/1.2+Q63*Q66</f>
        <v>166622.28104266667</v>
      </c>
      <c r="R60" s="27">
        <f>R12+R47+R52+R58+R59</f>
        <v>358349.72752612631</v>
      </c>
      <c r="S60" s="27">
        <f>S62*S65/1.2+S63*S66</f>
        <v>179016.6108564891</v>
      </c>
      <c r="T60" s="27">
        <f>T62*T65/1.2+T63*T66</f>
        <v>179333.11666963715</v>
      </c>
      <c r="U60" s="27">
        <f t="shared" si="97"/>
        <v>387251.61000181077</v>
      </c>
      <c r="V60" s="27">
        <f>V62*V65/1.2+V63*V66</f>
        <v>179021.53526164748</v>
      </c>
      <c r="W60" s="27">
        <f>W62*W65/1.2+W63*W66</f>
        <v>208230.07474016325</v>
      </c>
      <c r="X60" s="27">
        <f>X12+X47+X52+X58+X59</f>
        <v>417232.30849214457</v>
      </c>
      <c r="Y60" s="27">
        <f>Y62*Y65/1.2+Y63*Y66</f>
        <v>207869.131740374</v>
      </c>
      <c r="Z60" s="27">
        <f>Z62*Z65/1.2+Z63*Z66</f>
        <v>212941.13593884656</v>
      </c>
      <c r="AA60" s="27">
        <f t="shared" si="97"/>
        <v>431108.73380374582</v>
      </c>
      <c r="AB60" s="27">
        <f>AB62*AB65/1.2+AB63*AB66</f>
        <v>212695.0487955815</v>
      </c>
      <c r="AC60" s="27">
        <f>AC62*AC65/1.2+AC63*AC66</f>
        <v>221724.12709503731</v>
      </c>
      <c r="AD60" s="27">
        <f t="shared" si="97"/>
        <v>445505.7190537554</v>
      </c>
      <c r="AE60" s="27">
        <f>AE62*AE65/1.2+AE63*AE66</f>
        <v>221466.9842523835</v>
      </c>
      <c r="AF60" s="27">
        <f>AF62*AF65/1.2+AF63*AF66</f>
        <v>224953.83035876454</v>
      </c>
      <c r="AG60" s="27">
        <f t="shared" si="97"/>
        <v>452578.67421352532</v>
      </c>
      <c r="AH60" s="27">
        <f>AH62*AH65/1.2+AH63*AH66</f>
        <v>224782.75039235601</v>
      </c>
      <c r="AI60" s="27">
        <f>AI62*AI65/1.2+AI63*AI66</f>
        <v>229355.82158318107</v>
      </c>
      <c r="AJ60" s="27">
        <f t="shared" si="97"/>
        <v>464416.32063341013</v>
      </c>
      <c r="AK60" s="27">
        <f>AK62*AK65/1.2+AK63*AK66</f>
        <v>229280.37377033851</v>
      </c>
      <c r="AL60" s="27">
        <f>AL62*AL65/1.2+AL63*AL66</f>
        <v>235135.94686307153</v>
      </c>
      <c r="AM60" s="27">
        <f t="shared" si="97"/>
        <v>473904.20826659416</v>
      </c>
      <c r="AN60" s="27">
        <f>AN62*AN65/1.2+AN63*AN66</f>
        <v>235189.6599603885</v>
      </c>
      <c r="AO60" s="27">
        <f>AO62*AO65/1.2+AO63*AO66</f>
        <v>241102.70647360577</v>
      </c>
      <c r="AP60" s="27">
        <f t="shared" si="97"/>
        <v>490174.09210064827</v>
      </c>
      <c r="AQ60" s="27">
        <f>AQ62*AQ65/1.2+AQ63*AQ66</f>
        <v>241263.09298905102</v>
      </c>
      <c r="AR60" s="27">
        <f>AR62*AR65/1.2+AR63*AR66</f>
        <v>246256.27335994266</v>
      </c>
      <c r="AS60" s="27">
        <f t="shared" si="97"/>
        <v>523476.5664114657</v>
      </c>
      <c r="AT60" s="27">
        <f>AT62*AT65/1.2+AT63*AT66</f>
        <v>246548.62119237351</v>
      </c>
      <c r="AU60" s="27">
        <f>AU62*AU65/1.2+AU63*AU66</f>
        <v>254257.30378126301</v>
      </c>
      <c r="AV60" s="27">
        <f t="shared" si="97"/>
        <v>524523.98295097961</v>
      </c>
      <c r="AW60" s="27">
        <f>AW62*AW65/1.2+AW63*AW66</f>
        <v>254723.13375527601</v>
      </c>
      <c r="AX60" s="27">
        <f>AX62*AX65/1.2+AX63*AX66</f>
        <v>262652.52302135131</v>
      </c>
      <c r="AY60" s="27">
        <f t="shared" si="97"/>
        <v>552238.67077983939</v>
      </c>
      <c r="AZ60" s="27">
        <f>AZ62*AZ65/1.2+AZ63*AZ66</f>
        <v>263324.42809857102</v>
      </c>
      <c r="BA60" s="27">
        <f>BA62*BA65/1.2+BA63*BA66</f>
        <v>271486.04688040016</v>
      </c>
      <c r="BB60" s="27">
        <f t="shared" si="97"/>
        <v>561437.09917378402</v>
      </c>
      <c r="BC60" s="27">
        <f>BC62*BC65/1.2+BC63*BC66</f>
        <v>272352.50422225852</v>
      </c>
      <c r="BD60" s="27">
        <f>BD62*BD65/1.2+BD63*BD66</f>
        <v>280757.87535840936</v>
      </c>
      <c r="BE60" s="27">
        <f t="shared" si="97"/>
        <v>582590.50136583974</v>
      </c>
      <c r="BF60" s="27">
        <f>BF62*BF65/1.2+BF63*BF66</f>
        <v>281807.36212633853</v>
      </c>
      <c r="BG60" s="27">
        <f>BG62*BG65/1.2+BG63*BG66</f>
        <v>290468.00845537905</v>
      </c>
      <c r="BH60" s="27">
        <f t="shared" ref="BH60" si="98">BH12+BH47+BH52+BH58+BH59</f>
        <v>601104.84006973496</v>
      </c>
      <c r="BI60" s="27">
        <f>BI62*BI65/1.2+BI63*BI66</f>
        <v>291754.660546256</v>
      </c>
      <c r="BJ60" s="27">
        <f>BJ62*BJ65/1.2+BJ63*BJ66</f>
        <v>300683.87765114917</v>
      </c>
      <c r="BK60" s="27">
        <f t="shared" ref="BK60" si="99">BK12+BK47+BK52+BK58+BK59</f>
        <v>622146.68252170808</v>
      </c>
      <c r="BL60" s="27">
        <f>BL62*BL65/1.2+BL63*BL66</f>
        <v>302194.39948201104</v>
      </c>
      <c r="BM60" s="27">
        <f>BM62*BM65/1.2+BM63*BM66</f>
        <v>309610.52117283421</v>
      </c>
      <c r="BN60" s="27">
        <f t="shared" ref="BN60" si="100">BN12+BN47+BN52+BN58+BN59</f>
        <v>643732.90676201938</v>
      </c>
      <c r="BO60" s="27">
        <f>BO62*BO65/1.2+BO63*BO66</f>
        <v>311320.96370886604</v>
      </c>
      <c r="BP60" s="27">
        <f>BP62*BP65/1.2+BP63*BP66</f>
        <v>320778.45864348917</v>
      </c>
      <c r="BQ60" s="27">
        <f t="shared" ref="BQ60" si="101">BQ12+BQ47+BQ52+BQ58+BQ59</f>
        <v>666225.51609760523</v>
      </c>
      <c r="BR60" s="27">
        <f>BR62*BR65/1.2+BR63*BR66</f>
        <v>322745.58367629605</v>
      </c>
      <c r="BS60" s="27">
        <f>BS62*BS65/1.2+BS63*BS66</f>
        <v>332511.53613566083</v>
      </c>
    </row>
    <row r="61" spans="1:141">
      <c r="A61" s="17" t="s">
        <v>13</v>
      </c>
      <c r="B61" s="18" t="s">
        <v>168</v>
      </c>
      <c r="C61" s="19" t="s">
        <v>169</v>
      </c>
      <c r="D61" s="19"/>
      <c r="E61" s="102"/>
      <c r="F61" s="2">
        <f t="shared" ref="F61:Q61" si="102">SUM(F62:F63)</f>
        <v>12054.220191174078</v>
      </c>
      <c r="G61" s="2">
        <f t="shared" si="102"/>
        <v>11411.400000000001</v>
      </c>
      <c r="H61" s="2">
        <f t="shared" si="102"/>
        <v>11350.040680000002</v>
      </c>
      <c r="I61" s="2">
        <f t="shared" si="102"/>
        <v>10904.152281300001</v>
      </c>
      <c r="J61" s="2">
        <f t="shared" ref="J61:K61" si="103">SUM(J62:J63)</f>
        <v>5538.6212161000003</v>
      </c>
      <c r="K61" s="2">
        <f t="shared" si="103"/>
        <v>5365.5310651999998</v>
      </c>
      <c r="L61" s="2">
        <f>SUM(L62:L63)</f>
        <v>10870.44</v>
      </c>
      <c r="M61" s="2">
        <f t="shared" si="102"/>
        <v>5538.6200000000008</v>
      </c>
      <c r="N61" s="2">
        <f t="shared" si="102"/>
        <v>5331.82</v>
      </c>
      <c r="O61" s="2">
        <f>SUM(O62:O63)</f>
        <v>10870.44</v>
      </c>
      <c r="P61" s="2">
        <f t="shared" si="102"/>
        <v>5538.6200000000008</v>
      </c>
      <c r="Q61" s="2">
        <f t="shared" si="102"/>
        <v>5331.82</v>
      </c>
      <c r="R61" s="2">
        <f>SUM(R62:R63)</f>
        <v>10095.577534032402</v>
      </c>
      <c r="S61" s="2">
        <f>SUM(S62:S63)</f>
        <v>5068.5372164</v>
      </c>
      <c r="T61" s="2">
        <f>SUM(T62:T63)</f>
        <v>5027.0403176324016</v>
      </c>
      <c r="U61" s="2">
        <f t="shared" ref="U61" si="104">SUM(U62:U63)</f>
        <v>10095.577534032402</v>
      </c>
      <c r="V61" s="2">
        <f t="shared" ref="V61:X61" si="105">SUM(V62:V63)</f>
        <v>5068.5372164</v>
      </c>
      <c r="W61" s="2">
        <f t="shared" si="105"/>
        <v>5027.0403176324016</v>
      </c>
      <c r="X61" s="2">
        <f t="shared" si="105"/>
        <v>10095.577534032402</v>
      </c>
      <c r="Y61" s="2">
        <f t="shared" ref="Y61:BS61" si="106">SUM(Y62:Y63)</f>
        <v>5068.5372164</v>
      </c>
      <c r="Z61" s="2">
        <f t="shared" si="106"/>
        <v>5027.0403176324016</v>
      </c>
      <c r="AA61" s="2">
        <f t="shared" si="106"/>
        <v>10095.577534032402</v>
      </c>
      <c r="AB61" s="2">
        <f t="shared" si="106"/>
        <v>5068.5372164</v>
      </c>
      <c r="AC61" s="2">
        <f t="shared" si="106"/>
        <v>5027.0403176324016</v>
      </c>
      <c r="AD61" s="2">
        <f t="shared" si="106"/>
        <v>10095.577534032402</v>
      </c>
      <c r="AE61" s="2">
        <f t="shared" si="106"/>
        <v>5068.5372164</v>
      </c>
      <c r="AF61" s="2">
        <f t="shared" si="106"/>
        <v>5027.0403176324016</v>
      </c>
      <c r="AG61" s="2">
        <f t="shared" si="106"/>
        <v>10095.577534032402</v>
      </c>
      <c r="AH61" s="2">
        <f t="shared" si="106"/>
        <v>5068.5372164</v>
      </c>
      <c r="AI61" s="2">
        <f t="shared" si="106"/>
        <v>5027.0403176324016</v>
      </c>
      <c r="AJ61" s="2">
        <f t="shared" si="106"/>
        <v>10095.577534032402</v>
      </c>
      <c r="AK61" s="2">
        <f t="shared" si="106"/>
        <v>5068.5372164</v>
      </c>
      <c r="AL61" s="2">
        <f t="shared" si="106"/>
        <v>5027.0403176324016</v>
      </c>
      <c r="AM61" s="2">
        <f t="shared" si="106"/>
        <v>10095.577534032402</v>
      </c>
      <c r="AN61" s="2">
        <f t="shared" si="106"/>
        <v>5068.5372164</v>
      </c>
      <c r="AO61" s="2">
        <f t="shared" si="106"/>
        <v>5027.0403176324016</v>
      </c>
      <c r="AP61" s="2">
        <f t="shared" si="106"/>
        <v>10095.577534032402</v>
      </c>
      <c r="AQ61" s="2">
        <f t="shared" si="106"/>
        <v>5068.5372164</v>
      </c>
      <c r="AR61" s="2">
        <f t="shared" si="106"/>
        <v>5027.0403176324016</v>
      </c>
      <c r="AS61" s="2">
        <f t="shared" si="106"/>
        <v>10095.577534032402</v>
      </c>
      <c r="AT61" s="2">
        <f t="shared" si="106"/>
        <v>5068.5372164</v>
      </c>
      <c r="AU61" s="2">
        <f t="shared" si="106"/>
        <v>5027.0403176324016</v>
      </c>
      <c r="AV61" s="2">
        <f t="shared" si="106"/>
        <v>10095.577534032402</v>
      </c>
      <c r="AW61" s="2">
        <f t="shared" si="106"/>
        <v>5068.5372164</v>
      </c>
      <c r="AX61" s="2">
        <f t="shared" si="106"/>
        <v>5027.0403176324016</v>
      </c>
      <c r="AY61" s="2">
        <f t="shared" si="106"/>
        <v>10095.577534032402</v>
      </c>
      <c r="AZ61" s="2">
        <f t="shared" si="106"/>
        <v>5068.5372164</v>
      </c>
      <c r="BA61" s="2">
        <f t="shared" si="106"/>
        <v>5027.0403176324016</v>
      </c>
      <c r="BB61" s="2">
        <f t="shared" si="106"/>
        <v>10095.577534032402</v>
      </c>
      <c r="BC61" s="2">
        <f t="shared" si="106"/>
        <v>5068.5372164</v>
      </c>
      <c r="BD61" s="2">
        <f t="shared" si="106"/>
        <v>5027.0403176324016</v>
      </c>
      <c r="BE61" s="2">
        <f t="shared" si="106"/>
        <v>10095.577534032402</v>
      </c>
      <c r="BF61" s="2">
        <f t="shared" si="106"/>
        <v>5068.5372164</v>
      </c>
      <c r="BG61" s="2">
        <f t="shared" si="106"/>
        <v>5027.0403176324016</v>
      </c>
      <c r="BH61" s="2">
        <f t="shared" si="106"/>
        <v>10095.577534032402</v>
      </c>
      <c r="BI61" s="2">
        <f t="shared" si="106"/>
        <v>5068.5372164</v>
      </c>
      <c r="BJ61" s="2">
        <f t="shared" si="106"/>
        <v>5027.0403176324016</v>
      </c>
      <c r="BK61" s="2">
        <f t="shared" si="106"/>
        <v>10095.577534032402</v>
      </c>
      <c r="BL61" s="2">
        <f t="shared" si="106"/>
        <v>5068.5372164</v>
      </c>
      <c r="BM61" s="2">
        <f t="shared" si="106"/>
        <v>5027.0403176324016</v>
      </c>
      <c r="BN61" s="2">
        <f t="shared" si="106"/>
        <v>10095.577534032402</v>
      </c>
      <c r="BO61" s="2">
        <f t="shared" si="106"/>
        <v>5068.5372164</v>
      </c>
      <c r="BP61" s="2">
        <f t="shared" si="106"/>
        <v>5027.0403176324016</v>
      </c>
      <c r="BQ61" s="2">
        <f t="shared" si="106"/>
        <v>10095.577534032402</v>
      </c>
      <c r="BR61" s="2">
        <f t="shared" si="106"/>
        <v>5068.5372164</v>
      </c>
      <c r="BS61" s="2">
        <f t="shared" si="106"/>
        <v>5027.0403176324016</v>
      </c>
    </row>
    <row r="62" spans="1:141">
      <c r="A62" s="1" t="s">
        <v>14</v>
      </c>
      <c r="B62" s="22" t="s">
        <v>170</v>
      </c>
      <c r="C62" s="19" t="s">
        <v>169</v>
      </c>
      <c r="D62" s="19"/>
      <c r="E62" s="102"/>
      <c r="F62" s="2">
        <v>8800.6545581740775</v>
      </c>
      <c r="G62" s="2">
        <v>8416.1</v>
      </c>
      <c r="H62" s="2">
        <v>8230.5431000000008</v>
      </c>
      <c r="I62" s="2">
        <v>8313.4775626999999</v>
      </c>
      <c r="J62" s="2">
        <v>4264.8917965000001</v>
      </c>
      <c r="K62" s="2">
        <v>4048.5857661999999</v>
      </c>
      <c r="L62" s="2">
        <f>SUM(M62:N62)</f>
        <v>8308.4500000000007</v>
      </c>
      <c r="M62" s="2">
        <v>4264.8900000000003</v>
      </c>
      <c r="N62" s="2">
        <v>4043.56</v>
      </c>
      <c r="O62" s="2">
        <f t="shared" ref="O62:O63" si="107">L62</f>
        <v>8308.4500000000007</v>
      </c>
      <c r="P62" s="2">
        <f t="shared" ref="P62:Q63" si="108">M62</f>
        <v>4264.8900000000003</v>
      </c>
      <c r="Q62" s="2">
        <f>N62</f>
        <v>4043.56</v>
      </c>
      <c r="R62" s="2">
        <f>SUM(S62:T62)</f>
        <v>7792.7515461324019</v>
      </c>
      <c r="S62" s="2">
        <v>3939.5241267000001</v>
      </c>
      <c r="T62" s="2">
        <v>3853.2274194324018</v>
      </c>
      <c r="U62" s="2">
        <f>SUM(V62:W62)</f>
        <v>7792.7515461324019</v>
      </c>
      <c r="V62" s="2">
        <f t="shared" ref="V62:V63" si="109">S62</f>
        <v>3939.5241267000001</v>
      </c>
      <c r="W62" s="2">
        <f t="shared" ref="W62:W63" si="110">T62</f>
        <v>3853.2274194324018</v>
      </c>
      <c r="X62" s="2">
        <f>SUM(Y62:Z62)</f>
        <v>7792.7515461324019</v>
      </c>
      <c r="Y62" s="2">
        <f t="shared" ref="Y62:Y63" si="111">V62</f>
        <v>3939.5241267000001</v>
      </c>
      <c r="Z62" s="2">
        <f t="shared" ref="Z62:Z63" si="112">W62</f>
        <v>3853.2274194324018</v>
      </c>
      <c r="AA62" s="2">
        <f>SUM(AB62:AC62)</f>
        <v>7792.7515461324019</v>
      </c>
      <c r="AB62" s="2">
        <f t="shared" ref="AB62:AB63" si="113">Y62</f>
        <v>3939.5241267000001</v>
      </c>
      <c r="AC62" s="2">
        <f t="shared" ref="AC62:AC63" si="114">Z62</f>
        <v>3853.2274194324018</v>
      </c>
      <c r="AD62" s="2">
        <f>SUM(AE62:AF62)</f>
        <v>7792.7515461324019</v>
      </c>
      <c r="AE62" s="2">
        <f t="shared" ref="AE62:AE63" si="115">AB62</f>
        <v>3939.5241267000001</v>
      </c>
      <c r="AF62" s="2">
        <f t="shared" ref="AF62:AF63" si="116">AC62</f>
        <v>3853.2274194324018</v>
      </c>
      <c r="AG62" s="2">
        <f>SUM(AH62:AI62)</f>
        <v>7792.7515461324019</v>
      </c>
      <c r="AH62" s="2">
        <f t="shared" ref="AH62:AH63" si="117">AE62</f>
        <v>3939.5241267000001</v>
      </c>
      <c r="AI62" s="2">
        <f t="shared" ref="AI62:AI63" si="118">AF62</f>
        <v>3853.2274194324018</v>
      </c>
      <c r="AJ62" s="2">
        <f>SUM(AK62:AL62)</f>
        <v>7792.7515461324019</v>
      </c>
      <c r="AK62" s="2">
        <f t="shared" ref="AK62:AK63" si="119">AH62</f>
        <v>3939.5241267000001</v>
      </c>
      <c r="AL62" s="2">
        <f t="shared" ref="AL62:AL63" si="120">AI62</f>
        <v>3853.2274194324018</v>
      </c>
      <c r="AM62" s="2">
        <f>SUM(AN62:AO62)</f>
        <v>7792.7515461324019</v>
      </c>
      <c r="AN62" s="2">
        <f t="shared" ref="AN62:AN63" si="121">AK62</f>
        <v>3939.5241267000001</v>
      </c>
      <c r="AO62" s="2">
        <f t="shared" ref="AO62:AO63" si="122">AL62</f>
        <v>3853.2274194324018</v>
      </c>
      <c r="AP62" s="2">
        <f>SUM(AQ62:AR62)</f>
        <v>7792.7515461324019</v>
      </c>
      <c r="AQ62" s="2">
        <f t="shared" ref="AQ62:AQ63" si="123">AN62</f>
        <v>3939.5241267000001</v>
      </c>
      <c r="AR62" s="2">
        <f t="shared" ref="AR62:AR63" si="124">AO62</f>
        <v>3853.2274194324018</v>
      </c>
      <c r="AS62" s="2">
        <f>SUM(AT62:AU62)</f>
        <v>7792.7515461324019</v>
      </c>
      <c r="AT62" s="2">
        <f t="shared" ref="AT62:AT63" si="125">AQ62</f>
        <v>3939.5241267000001</v>
      </c>
      <c r="AU62" s="2">
        <f t="shared" ref="AU62:AU63" si="126">AR62</f>
        <v>3853.2274194324018</v>
      </c>
      <c r="AV62" s="2">
        <f>SUM(AW62:AX62)</f>
        <v>7792.7515461324019</v>
      </c>
      <c r="AW62" s="2">
        <f t="shared" ref="AW62:AW63" si="127">AT62</f>
        <v>3939.5241267000001</v>
      </c>
      <c r="AX62" s="2">
        <f t="shared" ref="AX62:AX63" si="128">AU62</f>
        <v>3853.2274194324018</v>
      </c>
      <c r="AY62" s="2">
        <f>SUM(AZ62:BA62)</f>
        <v>7792.7515461324019</v>
      </c>
      <c r="AZ62" s="2">
        <f t="shared" ref="AZ62:AZ63" si="129">AW62</f>
        <v>3939.5241267000001</v>
      </c>
      <c r="BA62" s="2">
        <f t="shared" ref="BA62:BA63" si="130">AX62</f>
        <v>3853.2274194324018</v>
      </c>
      <c r="BB62" s="2">
        <f>SUM(BC62:BD62)</f>
        <v>7792.7515461324019</v>
      </c>
      <c r="BC62" s="2">
        <f t="shared" ref="BC62:BC63" si="131">AZ62</f>
        <v>3939.5241267000001</v>
      </c>
      <c r="BD62" s="2">
        <f t="shared" ref="BD62:BD63" si="132">BA62</f>
        <v>3853.2274194324018</v>
      </c>
      <c r="BE62" s="2">
        <f>SUM(BF62:BG62)</f>
        <v>7792.7515461324019</v>
      </c>
      <c r="BF62" s="2">
        <f t="shared" ref="BF62:BF63" si="133">BC62</f>
        <v>3939.5241267000001</v>
      </c>
      <c r="BG62" s="2">
        <f t="shared" ref="BG62:BG63" si="134">BD62</f>
        <v>3853.2274194324018</v>
      </c>
      <c r="BH62" s="2">
        <f>SUM(BI62:BJ62)</f>
        <v>7792.7515461324019</v>
      </c>
      <c r="BI62" s="2">
        <f t="shared" ref="BI62:BI63" si="135">BF62</f>
        <v>3939.5241267000001</v>
      </c>
      <c r="BJ62" s="2">
        <f t="shared" ref="BJ62:BJ63" si="136">BG62</f>
        <v>3853.2274194324018</v>
      </c>
      <c r="BK62" s="2">
        <f>SUM(BL62:BM62)</f>
        <v>7792.7515461324019</v>
      </c>
      <c r="BL62" s="2">
        <f t="shared" ref="BL62:BL63" si="137">BI62</f>
        <v>3939.5241267000001</v>
      </c>
      <c r="BM62" s="2">
        <f t="shared" ref="BM62:BM63" si="138">BJ62</f>
        <v>3853.2274194324018</v>
      </c>
      <c r="BN62" s="2">
        <f>SUM(BO62:BP62)</f>
        <v>7792.7515461324019</v>
      </c>
      <c r="BO62" s="2">
        <f t="shared" ref="BO62:BO63" si="139">BL62</f>
        <v>3939.5241267000001</v>
      </c>
      <c r="BP62" s="2">
        <f t="shared" ref="BP62:BP63" si="140">BM62</f>
        <v>3853.2274194324018</v>
      </c>
      <c r="BQ62" s="2">
        <f>SUM(BR62:BS62)</f>
        <v>7792.7515461324019</v>
      </c>
      <c r="BR62" s="2">
        <f t="shared" ref="BR62:BR63" si="141">BO62</f>
        <v>3939.5241267000001</v>
      </c>
      <c r="BS62" s="2">
        <f t="shared" ref="BS62:BS63" si="142">BP62</f>
        <v>3853.2274194324018</v>
      </c>
    </row>
    <row r="63" spans="1:141">
      <c r="A63" s="1" t="s">
        <v>15</v>
      </c>
      <c r="B63" s="22" t="s">
        <v>235</v>
      </c>
      <c r="C63" s="19" t="s">
        <v>169</v>
      </c>
      <c r="D63" s="19"/>
      <c r="E63" s="102"/>
      <c r="F63" s="2">
        <v>3253.5656330000002</v>
      </c>
      <c r="G63" s="2">
        <v>2995.3</v>
      </c>
      <c r="H63" s="2">
        <v>3119.4975800000002</v>
      </c>
      <c r="I63" s="2">
        <v>2590.6747186000002</v>
      </c>
      <c r="J63" s="2">
        <v>1273.7294196</v>
      </c>
      <c r="K63" s="2">
        <v>1316.945299</v>
      </c>
      <c r="L63" s="2">
        <f>SUM(M63:N63)</f>
        <v>2561.9899999999998</v>
      </c>
      <c r="M63" s="2">
        <v>1273.73</v>
      </c>
      <c r="N63" s="2">
        <v>1288.26</v>
      </c>
      <c r="O63" s="2">
        <f t="shared" si="107"/>
        <v>2561.9899999999998</v>
      </c>
      <c r="P63" s="2">
        <f t="shared" si="108"/>
        <v>1273.73</v>
      </c>
      <c r="Q63" s="2">
        <f t="shared" si="108"/>
        <v>1288.26</v>
      </c>
      <c r="R63" s="2">
        <f>SUM(S63:T63)</f>
        <v>2302.8259878999997</v>
      </c>
      <c r="S63" s="2">
        <v>1129.0130896999999</v>
      </c>
      <c r="T63" s="2">
        <v>1173.8128982000001</v>
      </c>
      <c r="U63" s="2">
        <f>SUM(V63:W63)</f>
        <v>2302.8259878999997</v>
      </c>
      <c r="V63" s="2">
        <f t="shared" si="109"/>
        <v>1129.0130896999999</v>
      </c>
      <c r="W63" s="2">
        <f t="shared" si="110"/>
        <v>1173.8128982000001</v>
      </c>
      <c r="X63" s="2">
        <f>SUM(Y63:Z63)</f>
        <v>2302.8259878999997</v>
      </c>
      <c r="Y63" s="2">
        <f t="shared" si="111"/>
        <v>1129.0130896999999</v>
      </c>
      <c r="Z63" s="2">
        <f t="shared" si="112"/>
        <v>1173.8128982000001</v>
      </c>
      <c r="AA63" s="2">
        <f>SUM(AB63:AC63)</f>
        <v>2302.8259878999997</v>
      </c>
      <c r="AB63" s="2">
        <f t="shared" si="113"/>
        <v>1129.0130896999999</v>
      </c>
      <c r="AC63" s="2">
        <f t="shared" si="114"/>
        <v>1173.8128982000001</v>
      </c>
      <c r="AD63" s="2">
        <f>SUM(AE63:AF63)</f>
        <v>2302.8259878999997</v>
      </c>
      <c r="AE63" s="2">
        <f t="shared" si="115"/>
        <v>1129.0130896999999</v>
      </c>
      <c r="AF63" s="2">
        <f t="shared" si="116"/>
        <v>1173.8128982000001</v>
      </c>
      <c r="AG63" s="2">
        <f>SUM(AH63:AI63)</f>
        <v>2302.8259878999997</v>
      </c>
      <c r="AH63" s="2">
        <f t="shared" si="117"/>
        <v>1129.0130896999999</v>
      </c>
      <c r="AI63" s="2">
        <f t="shared" si="118"/>
        <v>1173.8128982000001</v>
      </c>
      <c r="AJ63" s="2">
        <f>SUM(AK63:AL63)</f>
        <v>2302.8259878999997</v>
      </c>
      <c r="AK63" s="2">
        <f t="shared" si="119"/>
        <v>1129.0130896999999</v>
      </c>
      <c r="AL63" s="2">
        <f t="shared" si="120"/>
        <v>1173.8128982000001</v>
      </c>
      <c r="AM63" s="2">
        <f>SUM(AN63:AO63)</f>
        <v>2302.8259878999997</v>
      </c>
      <c r="AN63" s="2">
        <f t="shared" si="121"/>
        <v>1129.0130896999999</v>
      </c>
      <c r="AO63" s="2">
        <f t="shared" si="122"/>
        <v>1173.8128982000001</v>
      </c>
      <c r="AP63" s="2">
        <f>SUM(AQ63:AR63)</f>
        <v>2302.8259878999997</v>
      </c>
      <c r="AQ63" s="2">
        <f t="shared" si="123"/>
        <v>1129.0130896999999</v>
      </c>
      <c r="AR63" s="2">
        <f t="shared" si="124"/>
        <v>1173.8128982000001</v>
      </c>
      <c r="AS63" s="2">
        <f>SUM(AT63:AU63)</f>
        <v>2302.8259878999997</v>
      </c>
      <c r="AT63" s="2">
        <f t="shared" si="125"/>
        <v>1129.0130896999999</v>
      </c>
      <c r="AU63" s="2">
        <f t="shared" si="126"/>
        <v>1173.8128982000001</v>
      </c>
      <c r="AV63" s="2">
        <f>SUM(AW63:AX63)</f>
        <v>2302.8259878999997</v>
      </c>
      <c r="AW63" s="2">
        <f t="shared" si="127"/>
        <v>1129.0130896999999</v>
      </c>
      <c r="AX63" s="2">
        <f t="shared" si="128"/>
        <v>1173.8128982000001</v>
      </c>
      <c r="AY63" s="2">
        <f>SUM(AZ63:BA63)</f>
        <v>2302.8259878999997</v>
      </c>
      <c r="AZ63" s="2">
        <f t="shared" si="129"/>
        <v>1129.0130896999999</v>
      </c>
      <c r="BA63" s="2">
        <f t="shared" si="130"/>
        <v>1173.8128982000001</v>
      </c>
      <c r="BB63" s="2">
        <f>SUM(BC63:BD63)</f>
        <v>2302.8259878999997</v>
      </c>
      <c r="BC63" s="2">
        <f t="shared" si="131"/>
        <v>1129.0130896999999</v>
      </c>
      <c r="BD63" s="2">
        <f t="shared" si="132"/>
        <v>1173.8128982000001</v>
      </c>
      <c r="BE63" s="2">
        <f>SUM(BF63:BG63)</f>
        <v>2302.8259878999997</v>
      </c>
      <c r="BF63" s="2">
        <f t="shared" si="133"/>
        <v>1129.0130896999999</v>
      </c>
      <c r="BG63" s="2">
        <f t="shared" si="134"/>
        <v>1173.8128982000001</v>
      </c>
      <c r="BH63" s="2">
        <f>SUM(BI63:BJ63)</f>
        <v>2302.8259878999997</v>
      </c>
      <c r="BI63" s="2">
        <f t="shared" si="135"/>
        <v>1129.0130896999999</v>
      </c>
      <c r="BJ63" s="2">
        <f t="shared" si="136"/>
        <v>1173.8128982000001</v>
      </c>
      <c r="BK63" s="2">
        <f>SUM(BL63:BM63)</f>
        <v>2302.8259878999997</v>
      </c>
      <c r="BL63" s="2">
        <f t="shared" si="137"/>
        <v>1129.0130896999999</v>
      </c>
      <c r="BM63" s="2">
        <f t="shared" si="138"/>
        <v>1173.8128982000001</v>
      </c>
      <c r="BN63" s="2">
        <f>SUM(BO63:BP63)</f>
        <v>2302.8259878999997</v>
      </c>
      <c r="BO63" s="2">
        <f t="shared" si="139"/>
        <v>1129.0130896999999</v>
      </c>
      <c r="BP63" s="2">
        <f t="shared" si="140"/>
        <v>1173.8128982000001</v>
      </c>
      <c r="BQ63" s="2">
        <f>SUM(BR63:BS63)</f>
        <v>2302.8259878999997</v>
      </c>
      <c r="BR63" s="2">
        <f t="shared" si="141"/>
        <v>1129.0130896999999</v>
      </c>
      <c r="BS63" s="2">
        <f t="shared" si="142"/>
        <v>1173.8128982000001</v>
      </c>
    </row>
    <row r="64" spans="1:141">
      <c r="A64" s="17" t="s">
        <v>173</v>
      </c>
      <c r="B64" s="29" t="s">
        <v>174</v>
      </c>
      <c r="C64" s="19" t="s">
        <v>175</v>
      </c>
      <c r="D64" s="19"/>
      <c r="E64" s="102"/>
      <c r="F64" s="2">
        <f t="shared" ref="F64:H64" si="143">F60/F61</f>
        <v>24.506575904046866</v>
      </c>
      <c r="G64" s="2">
        <f t="shared" si="143"/>
        <v>26.861288373906781</v>
      </c>
      <c r="H64" s="2">
        <f t="shared" si="143"/>
        <v>27.838241145405295</v>
      </c>
      <c r="I64" s="2">
        <f>I60/I61</f>
        <v>28.303095424416245</v>
      </c>
      <c r="J64" s="2">
        <f t="shared" ref="J64:K64" si="144">J60/J61</f>
        <v>27.435757594318055</v>
      </c>
      <c r="K64" s="2">
        <f t="shared" si="144"/>
        <v>29.198414072082848</v>
      </c>
      <c r="L64" s="2">
        <f>L60/L61</f>
        <v>28.647087230753023</v>
      </c>
      <c r="M64" s="2">
        <f t="shared" ref="M64:BG64" si="145">M60/M61</f>
        <v>27.206357666711199</v>
      </c>
      <c r="N64" s="2">
        <f t="shared" si="145"/>
        <v>30.143696939631667</v>
      </c>
      <c r="O64" s="2">
        <f>O60/O61</f>
        <v>30.506423685947084</v>
      </c>
      <c r="P64" s="2">
        <f t="shared" si="145"/>
        <v>29.790086203783613</v>
      </c>
      <c r="Q64" s="2">
        <f>Q60/Q61</f>
        <v>31.250545037654437</v>
      </c>
      <c r="R64" s="2">
        <f>R60/R61</f>
        <v>35.495713476333762</v>
      </c>
      <c r="S64" s="2">
        <f t="shared" ref="S64:T64" si="146">S60/S61</f>
        <v>35.319186426658653</v>
      </c>
      <c r="T64" s="2">
        <f t="shared" si="146"/>
        <v>35.673697710484674</v>
      </c>
      <c r="U64" s="2">
        <f>U60/U61</f>
        <v>38.358539538364944</v>
      </c>
      <c r="V64" s="2">
        <f t="shared" ref="V64:W64" si="147">V60/V61</f>
        <v>35.320157990040379</v>
      </c>
      <c r="W64" s="2">
        <f t="shared" si="147"/>
        <v>41.422002129124344</v>
      </c>
      <c r="X64" s="2">
        <f>X60/X61</f>
        <v>41.328225857871509</v>
      </c>
      <c r="Y64" s="2">
        <f t="shared" si="145"/>
        <v>41.011661326621564</v>
      </c>
      <c r="Z64" s="2">
        <f t="shared" si="145"/>
        <v>42.359146234008328</v>
      </c>
      <c r="AA64" s="2">
        <f>AA60/AA61</f>
        <v>42.702731205864083</v>
      </c>
      <c r="AB64" s="2">
        <f t="shared" ref="AB64:AC64" si="148">AB60/AB61</f>
        <v>41.963793440714078</v>
      </c>
      <c r="AC64" s="2">
        <f t="shared" si="148"/>
        <v>44.106295769567907</v>
      </c>
      <c r="AD64" s="2">
        <f>AD60/AD61</f>
        <v>44.128799719673921</v>
      </c>
      <c r="AE64" s="2">
        <f t="shared" si="145"/>
        <v>43.694457551933205</v>
      </c>
      <c r="AF64" s="2">
        <f t="shared" si="145"/>
        <v>44.748761924533682</v>
      </c>
      <c r="AG64" s="2">
        <f>AG60/AG61</f>
        <v>44.829399079733001</v>
      </c>
      <c r="AH64" s="2">
        <f t="shared" ref="AH64:AI64" si="149">AH60/AH61</f>
        <v>44.34864356229609</v>
      </c>
      <c r="AI64" s="2">
        <f t="shared" si="149"/>
        <v>45.624424530416611</v>
      </c>
      <c r="AJ64" s="2">
        <f>AJ60/AJ61</f>
        <v>46.00195670508726</v>
      </c>
      <c r="AK64" s="2">
        <f t="shared" si="145"/>
        <v>45.236004784273462</v>
      </c>
      <c r="AL64" s="2">
        <f t="shared" si="145"/>
        <v>46.774231358027805</v>
      </c>
      <c r="AM64" s="2">
        <f>AM60/AM61</f>
        <v>46.941763031292979</v>
      </c>
      <c r="AN64" s="2">
        <f t="shared" ref="AN64:AO64" si="150">AN60/AN61</f>
        <v>46.401880842345925</v>
      </c>
      <c r="AO64" s="2">
        <f t="shared" si="150"/>
        <v>47.961164271536724</v>
      </c>
      <c r="AP64" s="2">
        <f>AP60/AP61</f>
        <v>48.553348280300085</v>
      </c>
      <c r="AQ64" s="2">
        <f t="shared" si="145"/>
        <v>47.600142346475955</v>
      </c>
      <c r="AR64" s="2">
        <f t="shared" si="145"/>
        <v>48.986333468660668</v>
      </c>
      <c r="AS64" s="2">
        <f>AS60/AS61</f>
        <v>51.85206736779697</v>
      </c>
      <c r="AT64" s="2">
        <f t="shared" ref="AT64:AU64" si="151">AT60/AT61</f>
        <v>48.642953709529657</v>
      </c>
      <c r="AU64" s="2">
        <f t="shared" si="151"/>
        <v>50.577932086490854</v>
      </c>
      <c r="AV64" s="2">
        <f>AV60/AV61</f>
        <v>51.955817404482147</v>
      </c>
      <c r="AW64" s="2">
        <f t="shared" si="145"/>
        <v>50.255748923196563</v>
      </c>
      <c r="AX64" s="2">
        <f t="shared" si="145"/>
        <v>52.247944401817222</v>
      </c>
      <c r="AY64" s="2">
        <f>AY60/AY61</f>
        <v>54.701047950771645</v>
      </c>
      <c r="AZ64" s="2">
        <f t="shared" ref="AZ64:BA64" si="152">AZ60/AZ61</f>
        <v>51.952746296613149</v>
      </c>
      <c r="BA64" s="2">
        <f t="shared" si="152"/>
        <v>54.00514611513254</v>
      </c>
      <c r="BB64" s="2">
        <f>BB60/BB61</f>
        <v>55.612182391860983</v>
      </c>
      <c r="BC64" s="2">
        <f t="shared" ref="BC64:BD64" si="153">BC60/BC61</f>
        <v>53.733945829779408</v>
      </c>
      <c r="BD64" s="2">
        <f t="shared" si="153"/>
        <v>55.849537226436773</v>
      </c>
      <c r="BE64" s="2">
        <f>BE60/BE61</f>
        <v>57.70749611915862</v>
      </c>
      <c r="BF64" s="2">
        <f t="shared" si="145"/>
        <v>55.599347522695354</v>
      </c>
      <c r="BG64" s="2">
        <f t="shared" si="145"/>
        <v>57.781117735729943</v>
      </c>
      <c r="BH64" s="2">
        <f>BH60/BH61</f>
        <v>59.54140196966425</v>
      </c>
      <c r="BI64" s="2">
        <f>BI60/BI61</f>
        <v>57.561905553783987</v>
      </c>
      <c r="BJ64" s="2">
        <f t="shared" ref="BJ64" si="154">BJ60/BJ61</f>
        <v>59.813301396548788</v>
      </c>
      <c r="BK64" s="2">
        <f>BK60/BK61</f>
        <v>61.625665339544831</v>
      </c>
      <c r="BL64" s="2">
        <f t="shared" ref="BL64:BM64" si="155">BL60/BL61</f>
        <v>59.621619923045344</v>
      </c>
      <c r="BM64" s="2">
        <f t="shared" si="155"/>
        <v>61.589026864748178</v>
      </c>
      <c r="BN64" s="2">
        <f>BN60/BN61</f>
        <v>63.763851507452877</v>
      </c>
      <c r="BO64" s="2">
        <f t="shared" ref="BO64:BP64" si="156">BO60/BO61</f>
        <v>61.422250723846147</v>
      </c>
      <c r="BP64" s="2">
        <f t="shared" si="156"/>
        <v>63.810599950502692</v>
      </c>
      <c r="BQ64" s="2">
        <f>BQ60/BQ61</f>
        <v>65.991818085864352</v>
      </c>
      <c r="BR64" s="2">
        <f t="shared" ref="BR64:BS64" si="157">BR60/BR61</f>
        <v>63.676277769452909</v>
      </c>
      <c r="BS64" s="2">
        <f t="shared" si="157"/>
        <v>66.14459306589859</v>
      </c>
    </row>
    <row r="65" spans="1:140" hidden="1">
      <c r="A65" s="1" t="s">
        <v>17</v>
      </c>
      <c r="B65" s="22" t="s">
        <v>176</v>
      </c>
      <c r="C65" s="19" t="s">
        <v>175</v>
      </c>
      <c r="D65" s="19"/>
      <c r="E65" s="102"/>
      <c r="F65" s="2">
        <f>19.9382842776192*1.18</f>
        <v>23.527175447590654</v>
      </c>
      <c r="G65" s="2">
        <f>21.76816*1.18</f>
        <v>25.686428800000002</v>
      </c>
      <c r="H65" s="2">
        <f>22.3424008435884*1.2</f>
        <v>26.81088101230608</v>
      </c>
      <c r="I65" s="2">
        <f>(J62*J65+K62*K65)/I62</f>
        <v>27.790376948460306</v>
      </c>
      <c r="J65" s="2">
        <v>27.168773954614913</v>
      </c>
      <c r="K65" s="2">
        <v>28.445190669158468</v>
      </c>
      <c r="L65" s="2">
        <f>(M62*M65+N62*N65)/L62</f>
        <v>26.635717368221506</v>
      </c>
      <c r="M65" s="2">
        <v>25.88</v>
      </c>
      <c r="N65" s="2">
        <v>27.4328</v>
      </c>
      <c r="O65" s="2">
        <f>(P62*P65+Q62*Q65)/O62</f>
        <v>28.284377224536463</v>
      </c>
      <c r="P65" s="2">
        <f>ROUND(N65,2)</f>
        <v>27.43</v>
      </c>
      <c r="Q65" s="2">
        <f>P65*$Q$69</f>
        <v>29.18552</v>
      </c>
      <c r="R65" s="2">
        <f>(S62*S65+T62*T65)/R62</f>
        <v>33.5685</v>
      </c>
      <c r="S65" s="2">
        <v>33.5685</v>
      </c>
      <c r="T65" s="2">
        <v>33.5685</v>
      </c>
      <c r="U65" s="2">
        <f>(V62*V65+W62*W65)/U62</f>
        <v>36.244192870549767</v>
      </c>
      <c r="V65" s="2">
        <f>ROUND(T65,2)</f>
        <v>33.57</v>
      </c>
      <c r="W65" s="2">
        <f>V65*$W$69</f>
        <v>38.978276843857479</v>
      </c>
      <c r="X65" s="2">
        <f>(Y62*Y65+Z62*Z65)/X62</f>
        <v>39.704477319337357</v>
      </c>
      <c r="Y65" s="2">
        <f>ROUND(W65,2)</f>
        <v>38.979999999999997</v>
      </c>
      <c r="Z65" s="2">
        <f>Y65*$Z$69</f>
        <v>40.445180000000015</v>
      </c>
      <c r="AA65" s="2">
        <f>(AB62*AB65+AC62*AC65)/AA62</f>
        <v>41.310044243976442</v>
      </c>
      <c r="AB65" s="2">
        <f>ROUND(Z65,2)</f>
        <v>40.450000000000003</v>
      </c>
      <c r="AC65" s="2">
        <f>AB65*$AC$69</f>
        <v>42.189349999999997</v>
      </c>
      <c r="AD65" s="2">
        <f>(AE62*AE65+AF62*AF65)/AD62</f>
        <v>42.687232007211144</v>
      </c>
      <c r="AE65" s="2">
        <f>ROUND(AC65,2)</f>
        <v>42.19</v>
      </c>
      <c r="AF65" s="2">
        <f>AE65*$AF$69</f>
        <v>43.195599999999999</v>
      </c>
      <c r="AG65" s="2">
        <f>(AH62*AH65+AI62*AI65)/AG62</f>
        <v>43.875683709083162</v>
      </c>
      <c r="AH65" s="2">
        <f>ROUND(AF65,2)</f>
        <v>43.2</v>
      </c>
      <c r="AI65" s="181">
        <f>AH65*$AI$69</f>
        <v>44.566499999999984</v>
      </c>
      <c r="AJ65" s="2">
        <f>(AK62*AK65+AL62*AL65)/AJ62</f>
        <v>45.458346561406316</v>
      </c>
      <c r="AK65" s="2">
        <f>ROUND(AI65,2)</f>
        <v>44.57</v>
      </c>
      <c r="AL65" s="2">
        <f>AK65*$AL$69</f>
        <v>46.366588492282709</v>
      </c>
      <c r="AM65" s="2">
        <f>(AN62*AN65+AO62*AO65)/AM62</f>
        <v>47.287129998980951</v>
      </c>
      <c r="AN65" s="2">
        <f>ROUND(AL65,2)</f>
        <v>46.37</v>
      </c>
      <c r="AO65" s="2">
        <f>AN65*$AO$69</f>
        <v>48.224800000000002</v>
      </c>
      <c r="AP65" s="2">
        <f>(AQ62*AQ65+AR62*AR65)/AP62</f>
        <v>49.015967344589093</v>
      </c>
      <c r="AQ65" s="2">
        <f>ROUND(AO65,2)</f>
        <v>48.22</v>
      </c>
      <c r="AR65" s="2">
        <f>AQ65*$AR$69</f>
        <v>49.829761137880425</v>
      </c>
      <c r="AS65" s="2">
        <f>(AT62*AT65+AU62*AU65)/AS62</f>
        <v>51.061954600205432</v>
      </c>
      <c r="AT65" s="2">
        <f>ROUND(AR65,2)</f>
        <v>49.83</v>
      </c>
      <c r="AU65" s="2">
        <f>AT65*$AU$69</f>
        <v>52.3215</v>
      </c>
      <c r="AV65" s="2">
        <f>(AW62*AW65+AX62*AX65)/AV62</f>
        <v>53.61351524548963</v>
      </c>
      <c r="AW65" s="2">
        <f>ROUND(AU65,2)</f>
        <v>52.32</v>
      </c>
      <c r="AX65" s="2">
        <f>AW65*$AX$69</f>
        <v>54.936</v>
      </c>
      <c r="AY65" s="2">
        <f>(AZ62*AZ65+BA62*BA65)/AY62</f>
        <v>56.298289900366974</v>
      </c>
      <c r="AZ65" s="2">
        <f>ROUND(AX65,2)</f>
        <v>54.94</v>
      </c>
      <c r="BA65" s="2">
        <f>AZ65*$BA$69</f>
        <v>57.686999999999998</v>
      </c>
      <c r="BB65" s="2">
        <f>(BC62*BC65+BD62*BD65)/BB62</f>
        <v>59.116278564837479</v>
      </c>
      <c r="BC65" s="2">
        <f>ROUND(BA65,2)</f>
        <v>57.69</v>
      </c>
      <c r="BD65" s="2">
        <f>BC65*$BD$69</f>
        <v>60.5745</v>
      </c>
      <c r="BE65" s="2">
        <f>(BF62*BF65+BG62*BG65)/BE62</f>
        <v>62.067481238901131</v>
      </c>
      <c r="BF65" s="2">
        <f>ROUND(BD65,2)</f>
        <v>60.57</v>
      </c>
      <c r="BG65" s="2">
        <f>BF65*$BG$69</f>
        <v>63.598500000000001</v>
      </c>
      <c r="BH65" s="2">
        <f>(BI62*BI65+BJ62*BJ65)/BH62</f>
        <v>65.172392385572266</v>
      </c>
      <c r="BI65" s="2">
        <f>ROUND(BG65,2)</f>
        <v>63.6</v>
      </c>
      <c r="BJ65" s="2">
        <f>BI65*$BJ$69</f>
        <v>66.78</v>
      </c>
      <c r="BK65" s="2">
        <f>(BL62*BL65+BM62*BM65)/BK62</f>
        <v>68.154607179839914</v>
      </c>
      <c r="BL65" s="2">
        <f>BJ65</f>
        <v>66.78</v>
      </c>
      <c r="BM65" s="2">
        <f>ROUND(BL65*$BM$69,2)</f>
        <v>69.56</v>
      </c>
      <c r="BN65" s="2">
        <f>(BO62*BO65+BP62*BP65)/BN62</f>
        <v>71.279742363842885</v>
      </c>
      <c r="BO65" s="2">
        <f>ROUND(BM65,2)</f>
        <v>69.56</v>
      </c>
      <c r="BP65" s="2">
        <f>BO65*$BP$69</f>
        <v>73.038000000000011</v>
      </c>
      <c r="BQ65" s="2">
        <f>(BR62*BR65+BS62*BS65)/BQ62</f>
        <v>74.845778928336458</v>
      </c>
      <c r="BR65" s="2">
        <f>ROUND(BP65,2)</f>
        <v>73.040000000000006</v>
      </c>
      <c r="BS65" s="2">
        <f>BR65*$BS$69</f>
        <v>76.692000000000007</v>
      </c>
    </row>
    <row r="66" spans="1:140" ht="30" hidden="1">
      <c r="A66" s="1" t="s">
        <v>18</v>
      </c>
      <c r="B66" s="22" t="s">
        <v>177</v>
      </c>
      <c r="C66" s="19" t="s">
        <v>175</v>
      </c>
      <c r="D66" s="19"/>
      <c r="E66" s="102"/>
      <c r="F66" s="2">
        <v>36.863467099789673</v>
      </c>
      <c r="G66" s="2">
        <v>41.171800745835114</v>
      </c>
      <c r="H66" s="2">
        <v>42.338573110663958</v>
      </c>
      <c r="I66" s="2">
        <f>(J63*J66+K63*K66)/I63</f>
        <v>44.811635362724964</v>
      </c>
      <c r="J66" s="2">
        <v>43.491472578529738</v>
      </c>
      <c r="K66" s="2">
        <v>46.088476684963155</v>
      </c>
      <c r="L66" s="2">
        <f>(M63*M66+N63*N66)/L63</f>
        <v>49.566354517386969</v>
      </c>
      <c r="M66" s="2">
        <v>46.09</v>
      </c>
      <c r="N66" s="2">
        <v>53.00350000000018</v>
      </c>
      <c r="O66" s="2">
        <f>(P63*P66+Q63*Q66)/O63</f>
        <v>53.000000000000007</v>
      </c>
      <c r="P66" s="2">
        <f>ROUND(N66,2)</f>
        <v>53</v>
      </c>
      <c r="Q66" s="2">
        <f>P66*$Q$70</f>
        <v>53</v>
      </c>
      <c r="R66" s="2">
        <f>(S63*S66+T63*T66)/R63</f>
        <v>60.95</v>
      </c>
      <c r="S66" s="2">
        <v>60.949999999999996</v>
      </c>
      <c r="T66" s="2">
        <v>60.949999999999996</v>
      </c>
      <c r="U66" s="2">
        <f>(V63*V66+W63*W66)/U63</f>
        <v>65.955172372823768</v>
      </c>
      <c r="V66" s="2">
        <f>ROUND(T66,2)</f>
        <v>60.95</v>
      </c>
      <c r="W66" s="2">
        <f>V66*$W$70</f>
        <v>70.769317057882432</v>
      </c>
      <c r="X66" s="2">
        <f>(Y63*Y66+Z63*Z66)/X63</f>
        <v>70.77000000000001</v>
      </c>
      <c r="Y66" s="2">
        <f>ROUND(W66,2)</f>
        <v>70.77</v>
      </c>
      <c r="Z66" s="2">
        <f>Y66*$Z$70</f>
        <v>70.77</v>
      </c>
      <c r="AA66" s="2">
        <f>(AB63*AB66+AC63*AC66)/AA63</f>
        <v>72.151963487233985</v>
      </c>
      <c r="AB66" s="2">
        <f>ROUND(Z66,2)</f>
        <v>70.77</v>
      </c>
      <c r="AC66" s="2">
        <f>AB66*$AC$70</f>
        <v>73.481182878984768</v>
      </c>
      <c r="AD66" s="2">
        <f>(AE63*AE66+AF63*AF66)/AD63</f>
        <v>73.48</v>
      </c>
      <c r="AE66" s="2">
        <f>ROUND(AC66,2)</f>
        <v>73.48</v>
      </c>
      <c r="AF66" s="2">
        <f>AE66*$AF$70</f>
        <v>73.48</v>
      </c>
      <c r="AG66" s="2">
        <f>(AH63*AH66+AI63*AI66)/AG63</f>
        <v>73.48</v>
      </c>
      <c r="AH66" s="2">
        <f>ROUND(AF66,2)</f>
        <v>73.48</v>
      </c>
      <c r="AI66" s="2">
        <f>AH66*$AI$70</f>
        <v>73.48</v>
      </c>
      <c r="AJ66" s="2">
        <f>(AK63*AK66+AL63*AL66)/AJ63</f>
        <v>73.48</v>
      </c>
      <c r="AK66" s="2">
        <f>ROUND(AI66,2)</f>
        <v>73.48</v>
      </c>
      <c r="AL66" s="2">
        <f>AK66*$AL$70</f>
        <v>73.48</v>
      </c>
      <c r="AM66" s="2">
        <f>(AN63*AN66+AO63*AO66)/AM63</f>
        <v>73.48</v>
      </c>
      <c r="AN66" s="2">
        <f>ROUND(AL66,2)</f>
        <v>73.48</v>
      </c>
      <c r="AO66" s="2">
        <f>AN66*$AO$70</f>
        <v>73.48</v>
      </c>
      <c r="AP66" s="2">
        <f>(AQ63*AQ66+AR63*AR66)/AP63</f>
        <v>73.48</v>
      </c>
      <c r="AQ66" s="2">
        <f>ROUND(AO66,2)</f>
        <v>73.48</v>
      </c>
      <c r="AR66" s="2">
        <f>AQ66*$AR$70</f>
        <v>73.48</v>
      </c>
      <c r="AS66" s="2">
        <f>(AT63*AT66+AU63*AU66)/AS63</f>
        <v>73.48</v>
      </c>
      <c r="AT66" s="2">
        <f>ROUND(AR66,2)</f>
        <v>73.48</v>
      </c>
      <c r="AU66" s="2">
        <f>AT66*$AU$70</f>
        <v>73.48</v>
      </c>
      <c r="AV66" s="2">
        <f>(AW63*AW66+AX63*AX66)/AV63</f>
        <v>73.48</v>
      </c>
      <c r="AW66" s="2">
        <f>ROUND(AU66,2)</f>
        <v>73.48</v>
      </c>
      <c r="AX66" s="2">
        <f>AW66*$AX$70</f>
        <v>73.48</v>
      </c>
      <c r="AY66" s="2">
        <f>(AZ63*AZ66+BA63*BA66)/AY63</f>
        <v>73.48</v>
      </c>
      <c r="AZ66" s="2">
        <f>ROUND(AX66,2)</f>
        <v>73.48</v>
      </c>
      <c r="BA66" s="2">
        <f>AZ66*$BA$70</f>
        <v>73.48</v>
      </c>
      <c r="BB66" s="2">
        <f>(BC63*BC66+BD63*BD66)/BB63</f>
        <v>73.48</v>
      </c>
      <c r="BC66" s="2">
        <f>ROUND(BA66,2)</f>
        <v>73.48</v>
      </c>
      <c r="BD66" s="2">
        <f>BC66*$BD$70</f>
        <v>73.48</v>
      </c>
      <c r="BE66" s="2">
        <f>(BF63*BF66+BG63*BG66)/BE63</f>
        <v>73.48</v>
      </c>
      <c r="BF66" s="2">
        <f>ROUND(BD66,2)</f>
        <v>73.48</v>
      </c>
      <c r="BG66" s="2">
        <f>BF66*$BG$70</f>
        <v>73.48</v>
      </c>
      <c r="BH66" s="2">
        <f>(BI63*BI66+BJ63*BJ66)/BH63</f>
        <v>73.48</v>
      </c>
      <c r="BI66" s="2">
        <f>ROUND(BG66,2)</f>
        <v>73.48</v>
      </c>
      <c r="BJ66" s="2">
        <f>BI66*$BJ$70</f>
        <v>73.48</v>
      </c>
      <c r="BK66" s="2">
        <f>(BL63*BL66+BM63*BM66)/BK63</f>
        <v>73.48</v>
      </c>
      <c r="BL66" s="2">
        <f>BJ66</f>
        <v>73.48</v>
      </c>
      <c r="BM66" s="2">
        <f>ROUND(BL66*$BM$70,2)</f>
        <v>73.48</v>
      </c>
      <c r="BN66" s="2">
        <f>(BO63*BO66+BP63*BP66)/BN63</f>
        <v>73.48</v>
      </c>
      <c r="BO66" s="2">
        <f>ROUND(BM66,2)</f>
        <v>73.48</v>
      </c>
      <c r="BP66" s="2">
        <f>BO66*$BP$70</f>
        <v>73.48</v>
      </c>
      <c r="BQ66" s="2">
        <f>(BR63*BR66+BS63*BS66)/BQ63</f>
        <v>73.48</v>
      </c>
      <c r="BR66" s="2">
        <f>ROUND(BP66,2)</f>
        <v>73.48</v>
      </c>
      <c r="BS66" s="2">
        <f>BR66*$BS$70</f>
        <v>73.48</v>
      </c>
    </row>
    <row r="67" spans="1:140">
      <c r="A67" s="17">
        <v>6</v>
      </c>
      <c r="B67" s="18" t="s">
        <v>346</v>
      </c>
      <c r="C67" s="19" t="s">
        <v>8</v>
      </c>
      <c r="D67" s="19"/>
      <c r="E67" s="102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>
        <f>R60/O60</f>
        <v>1.0806091925612853</v>
      </c>
      <c r="S67" s="4"/>
      <c r="T67" s="4"/>
      <c r="U67" s="4">
        <f>U76/R76</f>
        <v>1.080652726249324</v>
      </c>
      <c r="V67" s="4"/>
      <c r="W67" s="4"/>
      <c r="X67" s="4">
        <f>X76/U76</f>
        <v>1.086658536235015</v>
      </c>
      <c r="Y67" s="4"/>
      <c r="Z67" s="4"/>
      <c r="AA67" s="4">
        <f>AA76/X76</f>
        <v>1.0323397722361951</v>
      </c>
      <c r="AB67" s="4"/>
      <c r="AC67" s="4"/>
      <c r="AD67" s="4">
        <f>AD76/AA76</f>
        <v>1.027626862225693</v>
      </c>
      <c r="AE67" s="4"/>
      <c r="AF67" s="4"/>
      <c r="AG67" s="4">
        <f>AG76/AD76</f>
        <v>1.0172880768812529</v>
      </c>
      <c r="AH67" s="4"/>
      <c r="AI67" s="4"/>
      <c r="AJ67" s="4">
        <f>AJ76/AG76</f>
        <v>1.0226313052713489</v>
      </c>
      <c r="AK67" s="4"/>
      <c r="AL67" s="4"/>
      <c r="AM67" s="4">
        <f>AM76/AJ76</f>
        <v>1.0255719820190357</v>
      </c>
      <c r="AN67" s="4"/>
      <c r="AO67" s="4"/>
      <c r="AP67" s="4">
        <f>AP76/AM76</f>
        <v>1.0235716562057378</v>
      </c>
      <c r="AQ67" s="4"/>
      <c r="AR67" s="4"/>
      <c r="AS67" s="4">
        <f>AS76/AP76</f>
        <v>1.0272533965658537</v>
      </c>
      <c r="AT67" s="4"/>
      <c r="AU67" s="4"/>
      <c r="AV67" s="4">
        <f>AV76/AS76</f>
        <v>1.0330861337230846</v>
      </c>
      <c r="AW67" s="4"/>
      <c r="AX67" s="4"/>
      <c r="AY67" s="4">
        <f>AY76/AV76</f>
        <v>1.0336985669387055</v>
      </c>
      <c r="AZ67" s="4"/>
      <c r="BA67" s="4"/>
      <c r="BB67" s="4">
        <f>BB76/AY76</f>
        <v>1.0342175508107172</v>
      </c>
      <c r="BC67" s="4"/>
      <c r="BD67" s="4"/>
      <c r="BE67" s="4">
        <f>BE76/BB76</f>
        <v>1.0346494871703171</v>
      </c>
      <c r="BF67" s="4"/>
      <c r="BG67" s="4"/>
      <c r="BH67" s="4">
        <f>BH76/BE76</f>
        <v>1.0352333311063024</v>
      </c>
      <c r="BI67" s="4"/>
      <c r="BJ67" s="4"/>
      <c r="BK67" s="4">
        <f>BK76/BH76</f>
        <v>1.0326892685211964</v>
      </c>
      <c r="BL67" s="4"/>
      <c r="BM67" s="4"/>
      <c r="BN67" s="4">
        <f>BN76/BK76</f>
        <v>1.0331715241449642</v>
      </c>
      <c r="BO67" s="4"/>
      <c r="BP67" s="4"/>
      <c r="BQ67" s="4">
        <f>BQ76/BN76</f>
        <v>1.0366361629843299</v>
      </c>
      <c r="BR67" s="4"/>
      <c r="BS67" s="4"/>
    </row>
    <row r="68" spans="1:140">
      <c r="A68" s="17" t="s">
        <v>21</v>
      </c>
      <c r="B68" s="18" t="s">
        <v>180</v>
      </c>
      <c r="C68" s="19" t="s">
        <v>8</v>
      </c>
      <c r="D68" s="19"/>
      <c r="E68" s="102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01">
        <f>Q64/P64</f>
        <v>1.0490249952242614</v>
      </c>
      <c r="R68" s="4">
        <f>R64/O64</f>
        <v>1.1635488263635771</v>
      </c>
      <c r="S68" s="4"/>
      <c r="T68" s="201">
        <f>T64/S64</f>
        <v>1.0100373570201617</v>
      </c>
      <c r="U68" s="4">
        <f>(U76/U61)/(R76/R61)</f>
        <v>1.0806527262493237</v>
      </c>
      <c r="V68" s="4"/>
      <c r="W68" s="201">
        <f>W64/V64</f>
        <v>1.1727581213199718</v>
      </c>
      <c r="X68" s="4">
        <f>(X76/X61)/(U76/U61)</f>
        <v>1.086658536235015</v>
      </c>
      <c r="Y68" s="4"/>
      <c r="Z68" s="201">
        <f>Z64/Y64</f>
        <v>1.0328561405170895</v>
      </c>
      <c r="AA68" s="4">
        <f>(AA76/AA61)/(X76/X61)</f>
        <v>1.0323397722361951</v>
      </c>
      <c r="AB68" s="4"/>
      <c r="AC68" s="201">
        <f>AC64/AB64</f>
        <v>1.0510559735711389</v>
      </c>
      <c r="AD68" s="4">
        <f>(AD76/AD61)/(AA76/AA61)</f>
        <v>1.027626862225693</v>
      </c>
      <c r="AE68" s="4"/>
      <c r="AF68" s="201">
        <f>AF64/AE64</f>
        <v>1.0241290184538252</v>
      </c>
      <c r="AG68" s="4">
        <f>(AG76/AG61)/(AD76/AD61)</f>
        <v>1.0172880768812529</v>
      </c>
      <c r="AH68" s="4"/>
      <c r="AI68" s="201">
        <f>AI64/AH64</f>
        <v>1.0287670797941868</v>
      </c>
      <c r="AJ68" s="4">
        <f>(AJ76/AJ61)/(AG76/AG61)</f>
        <v>1.0226313052713492</v>
      </c>
      <c r="AK68" s="4"/>
      <c r="AL68" s="201">
        <f>AL64/AK64</f>
        <v>1.0340044745571588</v>
      </c>
      <c r="AM68" s="4">
        <f>(AM76/AM61)/(AJ76/AJ61)</f>
        <v>1.0255719820190357</v>
      </c>
      <c r="AN68" s="4"/>
      <c r="AO68" s="201">
        <f>AO64/AN64</f>
        <v>1.0336038841720359</v>
      </c>
      <c r="AP68" s="4">
        <f>(AP76/AP61)/(AM76/AM61)</f>
        <v>1.0235716562057378</v>
      </c>
      <c r="AQ68" s="4"/>
      <c r="AR68" s="201">
        <f>AR64/AQ64</f>
        <v>1.0291215751435108</v>
      </c>
      <c r="AS68" s="4">
        <f>(AS76/AS61)/(AP76/AP61)</f>
        <v>1.0272533965658537</v>
      </c>
      <c r="AT68" s="4"/>
      <c r="AU68" s="201">
        <f>AU64/AT64</f>
        <v>1.0397792121859186</v>
      </c>
      <c r="AV68" s="4">
        <f>(AV76/AV61)/(AS76/AS61)</f>
        <v>1.0330861337230846</v>
      </c>
      <c r="AW68" s="4"/>
      <c r="AX68" s="201">
        <f>AX64/AW64</f>
        <v>1.0396411459645192</v>
      </c>
      <c r="AY68" s="4">
        <f>(AY76/AY61)/(AV76/AV61)</f>
        <v>1.0336985669387055</v>
      </c>
      <c r="AZ68" s="4"/>
      <c r="BA68" s="201">
        <f>BA64/AZ64</f>
        <v>1.0395051265779416</v>
      </c>
      <c r="BB68" s="4">
        <f>(BB76/BB61)/(AY76/AY61)</f>
        <v>1.0342175508107172</v>
      </c>
      <c r="BC68" s="4"/>
      <c r="BD68" s="201">
        <f>BD64/BC64</f>
        <v>1.0393715995352215</v>
      </c>
      <c r="BE68" s="4">
        <f>(BE76/BE61)/(BB76/BB61)</f>
        <v>1.0346494871703174</v>
      </c>
      <c r="BF68" s="4"/>
      <c r="BG68" s="201">
        <f>BG64/BF64</f>
        <v>1.0392409319577716</v>
      </c>
      <c r="BH68" s="4">
        <f>(BH76/BH61)/(BE76/BE61)</f>
        <v>1.0352333311063024</v>
      </c>
      <c r="BI68" s="4"/>
      <c r="BJ68" s="201">
        <f>BJ64/BI64</f>
        <v>1.039112600965949</v>
      </c>
      <c r="BK68" s="4">
        <f>(BK76/BK61)/(BH76/BH61)</f>
        <v>1.0326892685211964</v>
      </c>
      <c r="BL68" s="4"/>
      <c r="BM68" s="201">
        <f>BM64/BL64</f>
        <v>1.0329982134709221</v>
      </c>
      <c r="BN68" s="4">
        <f>(BN76/BN61)/(BK76/BK61)</f>
        <v>1.0331715241449639</v>
      </c>
      <c r="BO68" s="4"/>
      <c r="BP68" s="201">
        <f>BP64/BO64</f>
        <v>1.038884104677221</v>
      </c>
      <c r="BQ68" s="4">
        <f>(BQ76/BQ61)/(BN76/BN61)</f>
        <v>1.0366361629843299</v>
      </c>
      <c r="BR68" s="4"/>
      <c r="BS68" s="201">
        <f>BS64/BR64</f>
        <v>1.0387634984787033</v>
      </c>
    </row>
    <row r="69" spans="1:140" hidden="1">
      <c r="A69" s="17"/>
      <c r="B69" s="22" t="s">
        <v>252</v>
      </c>
      <c r="C69" s="200"/>
      <c r="D69" s="200"/>
      <c r="E69" s="327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01">
        <v>1.0640000000000001</v>
      </c>
      <c r="R69" s="4"/>
      <c r="S69" s="4"/>
      <c r="T69" s="201">
        <f>T65/S65</f>
        <v>1</v>
      </c>
      <c r="U69" s="4"/>
      <c r="V69" s="4"/>
      <c r="W69" s="201">
        <v>1.161104463623994</v>
      </c>
      <c r="X69" s="4"/>
      <c r="Y69" s="4"/>
      <c r="Z69" s="201">
        <v>1.0375879938429968</v>
      </c>
      <c r="AA69" s="4"/>
      <c r="AB69" s="4"/>
      <c r="AC69" s="201">
        <v>1.0429999999999999</v>
      </c>
      <c r="AD69" s="4"/>
      <c r="AE69" s="4"/>
      <c r="AF69" s="201">
        <v>1.0238350319981038</v>
      </c>
      <c r="AG69" s="4"/>
      <c r="AH69" s="4"/>
      <c r="AI69" s="201">
        <v>1.0316319444444439</v>
      </c>
      <c r="AJ69" s="4"/>
      <c r="AK69" s="4"/>
      <c r="AL69" s="201">
        <v>1.0403093671142631</v>
      </c>
      <c r="AM69" s="4"/>
      <c r="AN69" s="4"/>
      <c r="AO69" s="201">
        <v>1.04</v>
      </c>
      <c r="AP69" s="4"/>
      <c r="AQ69" s="4"/>
      <c r="AR69" s="201">
        <v>1.0333836818307844</v>
      </c>
      <c r="AS69" s="4"/>
      <c r="AT69" s="4"/>
      <c r="AU69" s="201">
        <v>1.05</v>
      </c>
      <c r="AV69" s="4"/>
      <c r="AW69" s="4"/>
      <c r="AX69" s="201">
        <v>1.05</v>
      </c>
      <c r="AY69" s="4"/>
      <c r="AZ69" s="4"/>
      <c r="BA69" s="201">
        <v>1.05</v>
      </c>
      <c r="BB69" s="4"/>
      <c r="BC69" s="4"/>
      <c r="BD69" s="201">
        <v>1.05</v>
      </c>
      <c r="BE69" s="4"/>
      <c r="BF69" s="4"/>
      <c r="BG69" s="201">
        <v>1.05</v>
      </c>
      <c r="BH69" s="4"/>
      <c r="BI69" s="4"/>
      <c r="BJ69" s="201">
        <v>1.05</v>
      </c>
      <c r="BK69" s="4"/>
      <c r="BL69" s="4"/>
      <c r="BM69" s="201">
        <v>1.0416779816102599</v>
      </c>
      <c r="BN69" s="4"/>
      <c r="BO69" s="4"/>
      <c r="BP69" s="201">
        <v>1.05</v>
      </c>
      <c r="BQ69" s="4"/>
      <c r="BR69" s="4"/>
      <c r="BS69" s="201">
        <v>1.05</v>
      </c>
    </row>
    <row r="70" spans="1:140" hidden="1">
      <c r="A70" s="17"/>
      <c r="B70" s="22" t="s">
        <v>253</v>
      </c>
      <c r="C70" s="200"/>
      <c r="D70" s="200"/>
      <c r="E70" s="327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01">
        <v>1</v>
      </c>
      <c r="R70" s="4"/>
      <c r="S70" s="4"/>
      <c r="T70" s="201">
        <f>T66/S66</f>
        <v>1</v>
      </c>
      <c r="U70" s="4"/>
      <c r="V70" s="4"/>
      <c r="W70" s="201">
        <f>W69</f>
        <v>1.161104463623994</v>
      </c>
      <c r="X70" s="4"/>
      <c r="Y70" s="4"/>
      <c r="Z70" s="201">
        <v>1</v>
      </c>
      <c r="AA70" s="4"/>
      <c r="AB70" s="4"/>
      <c r="AC70" s="201">
        <v>1.0383097764446061</v>
      </c>
      <c r="AD70" s="4"/>
      <c r="AE70" s="4"/>
      <c r="AF70" s="201">
        <v>1</v>
      </c>
      <c r="AG70" s="4"/>
      <c r="AH70" s="4"/>
      <c r="AI70" s="201">
        <f>AF70</f>
        <v>1</v>
      </c>
      <c r="AJ70" s="4"/>
      <c r="AK70" s="4"/>
      <c r="AL70" s="201">
        <f>AI70</f>
        <v>1</v>
      </c>
      <c r="AM70" s="4"/>
      <c r="AN70" s="4"/>
      <c r="AO70" s="201">
        <f>AL70</f>
        <v>1</v>
      </c>
      <c r="AP70" s="4"/>
      <c r="AQ70" s="4"/>
      <c r="AR70" s="201">
        <f>AO70</f>
        <v>1</v>
      </c>
      <c r="AS70" s="4"/>
      <c r="AT70" s="4"/>
      <c r="AU70" s="201">
        <f>AR70</f>
        <v>1</v>
      </c>
      <c r="AV70" s="4"/>
      <c r="AW70" s="4"/>
      <c r="AX70" s="201">
        <v>1</v>
      </c>
      <c r="AY70" s="4"/>
      <c r="AZ70" s="4"/>
      <c r="BA70" s="201">
        <f>AX70</f>
        <v>1</v>
      </c>
      <c r="BB70" s="4"/>
      <c r="BC70" s="4"/>
      <c r="BD70" s="201">
        <f>BA70</f>
        <v>1</v>
      </c>
      <c r="BE70" s="4"/>
      <c r="BF70" s="4"/>
      <c r="BG70" s="201">
        <f>BD70</f>
        <v>1</v>
      </c>
      <c r="BH70" s="4"/>
      <c r="BI70" s="4"/>
      <c r="BJ70" s="201">
        <v>1</v>
      </c>
      <c r="BK70" s="4"/>
      <c r="BL70" s="4"/>
      <c r="BM70" s="201">
        <v>1</v>
      </c>
      <c r="BN70" s="4"/>
      <c r="BO70" s="4"/>
      <c r="BP70" s="201">
        <v>1</v>
      </c>
      <c r="BQ70" s="4"/>
      <c r="BR70" s="4"/>
      <c r="BS70" s="201">
        <v>1</v>
      </c>
    </row>
    <row r="72" spans="1:140" hidden="1">
      <c r="A72" s="70"/>
      <c r="B72" s="71" t="s">
        <v>243</v>
      </c>
      <c r="C72" s="72"/>
      <c r="D72" s="72"/>
      <c r="E72" s="95"/>
      <c r="F72" s="72"/>
      <c r="G72" s="72"/>
      <c r="H72" s="72"/>
      <c r="I72" s="72"/>
      <c r="J72" s="72"/>
      <c r="K72" s="72"/>
      <c r="L72" s="72"/>
      <c r="M72" s="72"/>
      <c r="N72" s="72"/>
      <c r="O72" s="72">
        <v>1.036</v>
      </c>
      <c r="P72" s="72"/>
      <c r="Q72" s="72"/>
      <c r="R72" s="294">
        <v>1.06</v>
      </c>
      <c r="S72" s="72"/>
      <c r="T72" s="72"/>
      <c r="U72" s="72">
        <v>1.036</v>
      </c>
      <c r="V72" s="72"/>
      <c r="W72" s="72"/>
      <c r="X72" s="294">
        <v>1.0692741664815753</v>
      </c>
      <c r="Y72" s="72"/>
      <c r="Z72" s="72"/>
      <c r="AA72" s="293">
        <v>1.036</v>
      </c>
      <c r="AB72" s="293"/>
      <c r="AC72" s="293"/>
      <c r="AD72" s="293">
        <v>1.0442803580890021</v>
      </c>
      <c r="AE72" s="293"/>
      <c r="AF72" s="293"/>
      <c r="AG72" s="293">
        <v>1.0437177686006405</v>
      </c>
      <c r="AH72" s="293"/>
      <c r="AI72" s="293"/>
      <c r="AJ72" s="293">
        <v>1.036</v>
      </c>
      <c r="AK72" s="293"/>
      <c r="AL72" s="293"/>
      <c r="AM72" s="293">
        <f t="shared" ref="AM72:AM74" si="158">AJ72</f>
        <v>1.036</v>
      </c>
      <c r="AN72" s="293"/>
      <c r="AO72" s="293"/>
      <c r="AP72" s="293">
        <f t="shared" ref="AP72:AP74" si="159">AM72</f>
        <v>1.036</v>
      </c>
      <c r="AQ72" s="293"/>
      <c r="AR72" s="293"/>
      <c r="AS72" s="293">
        <f t="shared" ref="AS72:AS74" si="160">AP72</f>
        <v>1.036</v>
      </c>
      <c r="AT72" s="293"/>
      <c r="AU72" s="293"/>
      <c r="AV72" s="293">
        <f t="shared" ref="AV72:AV74" si="161">AS72</f>
        <v>1.036</v>
      </c>
      <c r="AW72" s="293"/>
      <c r="AX72" s="293"/>
      <c r="AY72" s="293">
        <f t="shared" ref="AY72:AY74" si="162">AV72</f>
        <v>1.036</v>
      </c>
      <c r="AZ72" s="293"/>
      <c r="BA72" s="293"/>
      <c r="BB72" s="293">
        <f t="shared" ref="BB72:BB74" si="163">AY72</f>
        <v>1.036</v>
      </c>
      <c r="BC72" s="293"/>
      <c r="BD72" s="293"/>
      <c r="BE72" s="293">
        <f t="shared" ref="BE72:BE74" si="164">BB72</f>
        <v>1.036</v>
      </c>
      <c r="BF72" s="293"/>
      <c r="BG72" s="293"/>
      <c r="BH72" s="293">
        <f t="shared" ref="BH72:BH74" si="165">BE72</f>
        <v>1.036</v>
      </c>
      <c r="BI72" s="293"/>
      <c r="BJ72" s="293"/>
      <c r="BK72" s="293">
        <f t="shared" ref="BK72:BK74" si="166">BH72</f>
        <v>1.036</v>
      </c>
      <c r="BL72" s="293"/>
      <c r="BM72" s="293"/>
      <c r="BN72" s="293">
        <f t="shared" ref="BN72:BN74" si="167">BK72</f>
        <v>1.036</v>
      </c>
      <c r="BO72" s="293"/>
      <c r="BP72" s="293"/>
      <c r="BQ72" s="293">
        <f t="shared" ref="BQ72:BQ74" si="168">BN72</f>
        <v>1.036</v>
      </c>
      <c r="BR72" s="72"/>
      <c r="BS72" s="72"/>
    </row>
    <row r="73" spans="1:140" hidden="1">
      <c r="A73" s="70"/>
      <c r="B73" s="71" t="s">
        <v>242</v>
      </c>
      <c r="C73" s="72"/>
      <c r="D73" s="72"/>
      <c r="E73" s="95"/>
      <c r="F73" s="72"/>
      <c r="G73" s="72"/>
      <c r="H73" s="72"/>
      <c r="I73" s="72"/>
      <c r="J73" s="72"/>
      <c r="K73" s="72"/>
      <c r="L73" s="72"/>
      <c r="M73" s="72"/>
      <c r="N73" s="72"/>
      <c r="O73" s="72">
        <v>1.038</v>
      </c>
      <c r="P73" s="72"/>
      <c r="Q73" s="72"/>
      <c r="R73" s="294">
        <v>1.0900000000000001</v>
      </c>
      <c r="S73" s="72"/>
      <c r="T73" s="72"/>
      <c r="U73" s="72">
        <v>1.038</v>
      </c>
      <c r="V73" s="72"/>
      <c r="W73" s="72"/>
      <c r="X73" s="294">
        <f>X72</f>
        <v>1.0692741664815753</v>
      </c>
      <c r="Y73" s="72"/>
      <c r="Z73" s="72"/>
      <c r="AA73" s="293">
        <v>1.038</v>
      </c>
      <c r="AB73" s="293"/>
      <c r="AC73" s="293"/>
      <c r="AD73" s="293">
        <f>AD72</f>
        <v>1.0442803580890021</v>
      </c>
      <c r="AE73" s="293"/>
      <c r="AF73" s="293"/>
      <c r="AG73" s="293">
        <f>AG72</f>
        <v>1.0437177686006405</v>
      </c>
      <c r="AH73" s="293"/>
      <c r="AI73" s="293"/>
      <c r="AJ73" s="293">
        <v>1.038</v>
      </c>
      <c r="AK73" s="293"/>
      <c r="AL73" s="293"/>
      <c r="AM73" s="293">
        <f t="shared" si="158"/>
        <v>1.038</v>
      </c>
      <c r="AN73" s="293"/>
      <c r="AO73" s="293"/>
      <c r="AP73" s="293">
        <f t="shared" si="159"/>
        <v>1.038</v>
      </c>
      <c r="AQ73" s="293"/>
      <c r="AR73" s="293"/>
      <c r="AS73" s="293">
        <f t="shared" si="160"/>
        <v>1.038</v>
      </c>
      <c r="AT73" s="293"/>
      <c r="AU73" s="293"/>
      <c r="AV73" s="293">
        <f t="shared" si="161"/>
        <v>1.038</v>
      </c>
      <c r="AW73" s="293"/>
      <c r="AX73" s="293"/>
      <c r="AY73" s="293">
        <f t="shared" si="162"/>
        <v>1.038</v>
      </c>
      <c r="AZ73" s="293"/>
      <c r="BA73" s="293"/>
      <c r="BB73" s="293">
        <f t="shared" si="163"/>
        <v>1.038</v>
      </c>
      <c r="BC73" s="293"/>
      <c r="BD73" s="293"/>
      <c r="BE73" s="293">
        <f t="shared" si="164"/>
        <v>1.038</v>
      </c>
      <c r="BF73" s="293"/>
      <c r="BG73" s="293"/>
      <c r="BH73" s="293">
        <f t="shared" si="165"/>
        <v>1.038</v>
      </c>
      <c r="BI73" s="293"/>
      <c r="BJ73" s="293"/>
      <c r="BK73" s="293">
        <f t="shared" si="166"/>
        <v>1.038</v>
      </c>
      <c r="BL73" s="293"/>
      <c r="BM73" s="293"/>
      <c r="BN73" s="293">
        <f t="shared" si="167"/>
        <v>1.038</v>
      </c>
      <c r="BO73" s="293"/>
      <c r="BP73" s="293"/>
      <c r="BQ73" s="293">
        <f t="shared" si="168"/>
        <v>1.038</v>
      </c>
      <c r="BR73" s="72"/>
      <c r="BS73" s="72"/>
    </row>
    <row r="74" spans="1:140" ht="15.75" hidden="1" customHeight="1">
      <c r="A74" s="70"/>
      <c r="B74" s="71" t="s">
        <v>241</v>
      </c>
      <c r="C74" s="72"/>
      <c r="D74" s="72"/>
      <c r="E74" s="95"/>
      <c r="F74" s="72"/>
      <c r="G74" s="72"/>
      <c r="H74" s="72"/>
      <c r="I74" s="72"/>
      <c r="J74" s="72"/>
      <c r="K74" s="72"/>
      <c r="L74" s="72"/>
      <c r="M74" s="72"/>
      <c r="N74" s="72"/>
      <c r="O74" s="72">
        <v>1.044</v>
      </c>
      <c r="P74" s="72"/>
      <c r="Q74" s="72"/>
      <c r="R74" s="294">
        <v>1.0900000000000001</v>
      </c>
      <c r="S74" s="72"/>
      <c r="T74" s="72"/>
      <c r="U74" s="72">
        <v>1.044</v>
      </c>
      <c r="V74" s="72"/>
      <c r="W74" s="72"/>
      <c r="X74" s="294">
        <f>X72</f>
        <v>1.0692741664815753</v>
      </c>
      <c r="Y74" s="72"/>
      <c r="Z74" s="72"/>
      <c r="AA74" s="293">
        <v>1.044</v>
      </c>
      <c r="AB74" s="293"/>
      <c r="AC74" s="293"/>
      <c r="AD74" s="293">
        <f>AD72</f>
        <v>1.0442803580890021</v>
      </c>
      <c r="AE74" s="293"/>
      <c r="AF74" s="293"/>
      <c r="AG74" s="293">
        <f>AG72</f>
        <v>1.0437177686006405</v>
      </c>
      <c r="AH74" s="293"/>
      <c r="AI74" s="293"/>
      <c r="AJ74" s="293">
        <v>1.044</v>
      </c>
      <c r="AK74" s="293"/>
      <c r="AL74" s="293"/>
      <c r="AM74" s="293">
        <f t="shared" si="158"/>
        <v>1.044</v>
      </c>
      <c r="AN74" s="293"/>
      <c r="AO74" s="293"/>
      <c r="AP74" s="293">
        <f t="shared" si="159"/>
        <v>1.044</v>
      </c>
      <c r="AQ74" s="293"/>
      <c r="AR74" s="293"/>
      <c r="AS74" s="293">
        <f t="shared" si="160"/>
        <v>1.044</v>
      </c>
      <c r="AT74" s="293"/>
      <c r="AU74" s="293"/>
      <c r="AV74" s="293">
        <f t="shared" si="161"/>
        <v>1.044</v>
      </c>
      <c r="AW74" s="293"/>
      <c r="AX74" s="293"/>
      <c r="AY74" s="293">
        <f t="shared" si="162"/>
        <v>1.044</v>
      </c>
      <c r="AZ74" s="293"/>
      <c r="BA74" s="293"/>
      <c r="BB74" s="293">
        <f t="shared" si="163"/>
        <v>1.044</v>
      </c>
      <c r="BC74" s="293"/>
      <c r="BD74" s="293"/>
      <c r="BE74" s="293">
        <f t="shared" si="164"/>
        <v>1.044</v>
      </c>
      <c r="BF74" s="293"/>
      <c r="BG74" s="293"/>
      <c r="BH74" s="293">
        <f t="shared" si="165"/>
        <v>1.044</v>
      </c>
      <c r="BI74" s="293"/>
      <c r="BJ74" s="293"/>
      <c r="BK74" s="293">
        <f t="shared" si="166"/>
        <v>1.044</v>
      </c>
      <c r="BL74" s="293"/>
      <c r="BM74" s="293"/>
      <c r="BN74" s="293">
        <f t="shared" si="167"/>
        <v>1.044</v>
      </c>
      <c r="BO74" s="293"/>
      <c r="BP74" s="293"/>
      <c r="BQ74" s="293">
        <f t="shared" si="168"/>
        <v>1.044</v>
      </c>
      <c r="BR74" s="72"/>
      <c r="BS74" s="72"/>
    </row>
    <row r="75" spans="1:140" ht="15.75" hidden="1" customHeight="1">
      <c r="A75" s="86"/>
      <c r="B75" s="87"/>
      <c r="C75" s="88"/>
      <c r="D75" s="88"/>
      <c r="E75" s="96"/>
      <c r="F75" s="88"/>
      <c r="G75" s="88"/>
      <c r="H75" s="88"/>
      <c r="I75" s="88"/>
      <c r="J75" s="88"/>
      <c r="K75" s="88"/>
      <c r="L75" s="88"/>
      <c r="M75" s="88"/>
      <c r="N75" s="150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</row>
    <row r="76" spans="1:140">
      <c r="A76" s="70"/>
      <c r="B76" s="71" t="s">
        <v>267</v>
      </c>
      <c r="C76" s="72"/>
      <c r="D76" s="95">
        <f>E76+E191</f>
        <v>18795589.441336844</v>
      </c>
      <c r="E76" s="95">
        <f>SUM(F76:BS76)</f>
        <v>10969139.720447479</v>
      </c>
      <c r="F76" s="125">
        <f>F60</f>
        <v>295407.66207910184</v>
      </c>
      <c r="G76" s="125">
        <f>G60</f>
        <v>306524.90614999988</v>
      </c>
      <c r="H76" s="125">
        <f>H60</f>
        <v>315965.16945999995</v>
      </c>
      <c r="I76" s="95">
        <f>I60</f>
        <v>308621.26254000003</v>
      </c>
      <c r="J76" s="95"/>
      <c r="K76" s="95"/>
      <c r="L76" s="95">
        <f>M60+N60</f>
        <v>311406.44291666691</v>
      </c>
      <c r="M76" s="95"/>
      <c r="N76" s="95"/>
      <c r="O76" s="95">
        <f>P60+Q60</f>
        <v>331618.24829266669</v>
      </c>
      <c r="P76" s="95"/>
      <c r="Q76" s="95"/>
      <c r="R76" s="95">
        <f>S60+T60</f>
        <v>358349.72752612625</v>
      </c>
      <c r="S76" s="95"/>
      <c r="T76" s="95"/>
      <c r="U76" s="95">
        <f>V60+W60</f>
        <v>387251.61000181071</v>
      </c>
      <c r="V76" s="95"/>
      <c r="W76" s="95"/>
      <c r="X76" s="95">
        <f>Y60+Z60</f>
        <v>420810.26767922053</v>
      </c>
      <c r="Y76" s="95"/>
      <c r="Z76" s="95"/>
      <c r="AA76" s="95">
        <f>AB60+AC60</f>
        <v>434419.17589061882</v>
      </c>
      <c r="AB76" s="95"/>
      <c r="AC76" s="95"/>
      <c r="AD76" s="95">
        <f>AE60+AF60</f>
        <v>446420.81461114803</v>
      </c>
      <c r="AE76" s="95"/>
      <c r="AF76" s="95"/>
      <c r="AG76" s="95">
        <f>AH60+AI60</f>
        <v>454138.57197553711</v>
      </c>
      <c r="AH76" s="95"/>
      <c r="AI76" s="95"/>
      <c r="AJ76" s="95">
        <f>AK60+AL60</f>
        <v>464416.32063341001</v>
      </c>
      <c r="AK76" s="95"/>
      <c r="AL76" s="95"/>
      <c r="AM76" s="95">
        <f>AN60+AO60</f>
        <v>476292.36643399426</v>
      </c>
      <c r="AN76" s="95"/>
      <c r="AO76" s="95"/>
      <c r="AP76" s="95">
        <f>AQ60+AR60</f>
        <v>487519.36634899367</v>
      </c>
      <c r="AQ76" s="95"/>
      <c r="AR76" s="95"/>
      <c r="AS76" s="95">
        <f>AT60+AU60</f>
        <v>500805.92497363652</v>
      </c>
      <c r="AT76" s="95"/>
      <c r="AU76" s="95"/>
      <c r="AV76" s="95">
        <f>AW60+AX60</f>
        <v>517375.65677662729</v>
      </c>
      <c r="AW76" s="95"/>
      <c r="AX76" s="95"/>
      <c r="AY76" s="95">
        <f>AZ60+BA60</f>
        <v>534810.47497897118</v>
      </c>
      <c r="AZ76" s="95"/>
      <c r="BA76" s="95"/>
      <c r="BB76" s="95">
        <f>BC60+BD60</f>
        <v>553110.37958066794</v>
      </c>
      <c r="BC76" s="95"/>
      <c r="BD76" s="95"/>
      <c r="BE76" s="95">
        <f>BF60+BG60</f>
        <v>572275.37058171758</v>
      </c>
      <c r="BF76" s="95"/>
      <c r="BG76" s="95"/>
      <c r="BH76" s="95">
        <f>BI60+BJ60</f>
        <v>592438.53819740517</v>
      </c>
      <c r="BI76" s="95"/>
      <c r="BJ76" s="95"/>
      <c r="BK76" s="95">
        <f>BL60+BM60</f>
        <v>611804.92065484519</v>
      </c>
      <c r="BL76" s="95"/>
      <c r="BM76" s="95"/>
      <c r="BN76" s="95">
        <f>BO60+BP60</f>
        <v>632099.42235235521</v>
      </c>
      <c r="BO76" s="95"/>
      <c r="BP76" s="95"/>
      <c r="BQ76" s="95">
        <f>BR60+BS60</f>
        <v>655257.11981195689</v>
      </c>
      <c r="BR76" s="95"/>
      <c r="BS76" s="95"/>
    </row>
    <row r="77" spans="1:140" s="15" customFormat="1" ht="15.75" hidden="1" customHeight="1">
      <c r="A77" s="90"/>
      <c r="B77" s="91" t="s">
        <v>266</v>
      </c>
      <c r="C77" s="313" t="s">
        <v>3</v>
      </c>
      <c r="D77" s="328">
        <f>E77+BT77</f>
        <v>0</v>
      </c>
      <c r="E77" s="328">
        <f>SUM(F77:BS77)</f>
        <v>-98402.131215694244</v>
      </c>
      <c r="F77" s="328">
        <f>F76-F60</f>
        <v>0</v>
      </c>
      <c r="G77" s="328">
        <f>G76-G60</f>
        <v>0</v>
      </c>
      <c r="H77" s="328">
        <f>H76-H60</f>
        <v>0</v>
      </c>
      <c r="I77" s="328">
        <f>I76-I60</f>
        <v>0</v>
      </c>
      <c r="J77" s="328"/>
      <c r="K77" s="328"/>
      <c r="L77" s="328">
        <f>L76-L60</f>
        <v>0</v>
      </c>
      <c r="M77" s="328"/>
      <c r="N77" s="328"/>
      <c r="O77" s="328">
        <f>O76-O60</f>
        <v>0</v>
      </c>
      <c r="P77" s="328"/>
      <c r="Q77" s="328"/>
      <c r="R77" s="328">
        <f>R76-R60</f>
        <v>0</v>
      </c>
      <c r="S77" s="328"/>
      <c r="T77" s="328"/>
      <c r="U77" s="328">
        <f>U76-U60</f>
        <v>0</v>
      </c>
      <c r="V77" s="328"/>
      <c r="W77" s="328"/>
      <c r="X77" s="328">
        <f>X76-X60</f>
        <v>3577.9591870759614</v>
      </c>
      <c r="Y77" s="328"/>
      <c r="Z77" s="328"/>
      <c r="AA77" s="328">
        <f>AA76-AA60</f>
        <v>3310.442086872994</v>
      </c>
      <c r="AB77" s="328"/>
      <c r="AC77" s="328"/>
      <c r="AD77" s="328">
        <f>AD76-AD60</f>
        <v>915.09555739263305</v>
      </c>
      <c r="AE77" s="328"/>
      <c r="AF77" s="328"/>
      <c r="AG77" s="328">
        <f>AG76-AG60</f>
        <v>1559.8977620117948</v>
      </c>
      <c r="AH77" s="328"/>
      <c r="AI77" s="328"/>
      <c r="AJ77" s="328">
        <f>AJ76-AJ60</f>
        <v>0</v>
      </c>
      <c r="AK77" s="328"/>
      <c r="AL77" s="328"/>
      <c r="AM77" s="328">
        <f>AM76-AM60</f>
        <v>2388.1581674001063</v>
      </c>
      <c r="AN77" s="328"/>
      <c r="AO77" s="328"/>
      <c r="AP77" s="328">
        <f>AP76-AP60</f>
        <v>-2654.7257516545942</v>
      </c>
      <c r="AQ77" s="328"/>
      <c r="AR77" s="328"/>
      <c r="AS77" s="328">
        <f>AS76-AS60</f>
        <v>-22670.641437829181</v>
      </c>
      <c r="AT77" s="328"/>
      <c r="AU77" s="328"/>
      <c r="AV77" s="328">
        <f>AV76-AV60</f>
        <v>-7148.326174352318</v>
      </c>
      <c r="AW77" s="328"/>
      <c r="AX77" s="328"/>
      <c r="AY77" s="328">
        <f>AY76-AY60</f>
        <v>-17428.195800868212</v>
      </c>
      <c r="AZ77" s="328"/>
      <c r="BA77" s="328"/>
      <c r="BB77" s="328">
        <f>BB76-BB60</f>
        <v>-8326.7195931160823</v>
      </c>
      <c r="BC77" s="328"/>
      <c r="BD77" s="328"/>
      <c r="BE77" s="328">
        <f>BE76-BE60</f>
        <v>-10315.130784122157</v>
      </c>
      <c r="BF77" s="328"/>
      <c r="BG77" s="328"/>
      <c r="BH77" s="328">
        <f>BH76-BH60</f>
        <v>-8666.3018723297864</v>
      </c>
      <c r="BI77" s="328"/>
      <c r="BJ77" s="328"/>
      <c r="BK77" s="328">
        <f>BK76-BK60</f>
        <v>-10341.761866862886</v>
      </c>
      <c r="BL77" s="328"/>
      <c r="BM77" s="328"/>
      <c r="BN77" s="328">
        <f>BN76-BN60</f>
        <v>-11633.484409664175</v>
      </c>
      <c r="BO77" s="328"/>
      <c r="BP77" s="328"/>
      <c r="BQ77" s="328">
        <f>BQ76-BQ60</f>
        <v>-10968.396285648341</v>
      </c>
      <c r="BR77" s="328"/>
      <c r="BS77" s="328"/>
      <c r="BT77" s="328">
        <f>SUM(BU77:EH77)</f>
        <v>98402.131215694186</v>
      </c>
      <c r="BU77" s="328">
        <f>F191-F175</f>
        <v>0</v>
      </c>
      <c r="BV77" s="328">
        <f>G191-G175</f>
        <v>0</v>
      </c>
      <c r="BW77" s="328">
        <f>H191-H175</f>
        <v>0</v>
      </c>
      <c r="BX77" s="328">
        <f>I191-I175</f>
        <v>4.441666736965999E-3</v>
      </c>
      <c r="BY77" s="328"/>
      <c r="BZ77" s="328"/>
      <c r="CA77" s="328">
        <f>L191-L175</f>
        <v>0</v>
      </c>
      <c r="CB77" s="328"/>
      <c r="CC77" s="328"/>
      <c r="CD77" s="328">
        <f>O191-O175</f>
        <v>0</v>
      </c>
      <c r="CE77" s="328"/>
      <c r="CF77" s="328"/>
      <c r="CG77" s="328">
        <f>R191-R175</f>
        <v>-8.9518059394322336E-4</v>
      </c>
      <c r="CH77" s="328"/>
      <c r="CI77" s="328"/>
      <c r="CJ77" s="328">
        <f>U191-U175</f>
        <v>0</v>
      </c>
      <c r="CK77" s="328"/>
      <c r="CL77" s="328"/>
      <c r="CM77" s="328">
        <f>X191-X175</f>
        <v>-3577.9591870759614</v>
      </c>
      <c r="CN77" s="328"/>
      <c r="CO77" s="328"/>
      <c r="CP77" s="328">
        <f>AA191-AA175</f>
        <v>-3310.4420868729358</v>
      </c>
      <c r="CQ77" s="328"/>
      <c r="CR77" s="328"/>
      <c r="CS77" s="328">
        <f>AD191-AD175</f>
        <v>-915.09555739269126</v>
      </c>
      <c r="CT77" s="328"/>
      <c r="CU77" s="328"/>
      <c r="CV77" s="328">
        <f>AG191-AG175</f>
        <v>-1559.8977620116202</v>
      </c>
      <c r="CW77" s="328"/>
      <c r="CX77" s="328"/>
      <c r="CY77" s="328">
        <f>AJ191-AJ175</f>
        <v>0</v>
      </c>
      <c r="CZ77" s="328"/>
      <c r="DA77" s="328"/>
      <c r="DB77" s="328">
        <f>AM191-AM175</f>
        <v>-2388.1581674001063</v>
      </c>
      <c r="DC77" s="328"/>
      <c r="DD77" s="328"/>
      <c r="DE77" s="328">
        <f>AP191-AP175</f>
        <v>2654.7257516547106</v>
      </c>
      <c r="DF77" s="328"/>
      <c r="DG77" s="328"/>
      <c r="DH77" s="328">
        <f>AS191-AS175</f>
        <v>22670.641437829181</v>
      </c>
      <c r="DI77" s="328"/>
      <c r="DJ77" s="328"/>
      <c r="DK77" s="328">
        <f>AV191-AV175</f>
        <v>7148.326174352318</v>
      </c>
      <c r="DL77" s="328"/>
      <c r="DM77" s="328"/>
      <c r="DN77" s="328">
        <f>AY191-AY175</f>
        <v>17428.195800868154</v>
      </c>
      <c r="DO77" s="328"/>
      <c r="DP77" s="328"/>
      <c r="DQ77" s="328">
        <f>BB191-BB175</f>
        <v>8326.7195931160823</v>
      </c>
      <c r="DR77" s="328"/>
      <c r="DS77" s="328"/>
      <c r="DT77" s="328">
        <f>BE191-BE175</f>
        <v>10315.130784122157</v>
      </c>
      <c r="DU77" s="328"/>
      <c r="DV77" s="328"/>
      <c r="DW77" s="328">
        <f>BH191-BH175</f>
        <v>8666.3018723297282</v>
      </c>
      <c r="DX77" s="328"/>
      <c r="DY77" s="328"/>
      <c r="DZ77" s="328">
        <f>BK191-BK175</f>
        <v>10322.714370023459</v>
      </c>
      <c r="EA77" s="328"/>
      <c r="EB77" s="328"/>
      <c r="EC77" s="328">
        <f>BN191-BN175</f>
        <v>11633.484409664234</v>
      </c>
      <c r="ED77" s="328"/>
      <c r="EE77" s="328"/>
      <c r="EF77" s="328">
        <f>BQ191-BQ175</f>
        <v>10987.440236001334</v>
      </c>
      <c r="EG77" s="328"/>
      <c r="EH77" s="328"/>
    </row>
    <row r="78" spans="1:140" ht="15.75" hidden="1" customHeight="1" outlineLevel="1">
      <c r="A78" s="86"/>
      <c r="B78" s="87"/>
      <c r="C78" s="148"/>
      <c r="D78" s="150"/>
      <c r="E78" s="96"/>
      <c r="F78" s="88"/>
      <c r="G78" s="88"/>
      <c r="H78" s="88"/>
      <c r="I78" s="96"/>
      <c r="J78" s="88"/>
      <c r="K78" s="88"/>
      <c r="L78" s="96"/>
      <c r="M78" s="96"/>
      <c r="N78" s="96"/>
      <c r="O78" s="96">
        <f>O77*0.8</f>
        <v>0</v>
      </c>
      <c r="P78" s="96"/>
      <c r="Q78" s="96"/>
      <c r="R78" s="96">
        <f t="shared" ref="R78:AD78" si="169">R77*0.8</f>
        <v>0</v>
      </c>
      <c r="S78" s="96"/>
      <c r="T78" s="96"/>
      <c r="U78" s="96">
        <f t="shared" si="169"/>
        <v>0</v>
      </c>
      <c r="V78" s="96"/>
      <c r="W78" s="96"/>
      <c r="X78" s="96">
        <f t="shared" si="169"/>
        <v>2862.3673496607694</v>
      </c>
      <c r="Y78" s="96"/>
      <c r="Z78" s="96"/>
      <c r="AA78" s="96">
        <f t="shared" si="169"/>
        <v>2648.3536694983954</v>
      </c>
      <c r="AB78" s="96"/>
      <c r="AC78" s="96"/>
      <c r="AD78" s="96">
        <f t="shared" si="169"/>
        <v>732.07644591410644</v>
      </c>
      <c r="AE78" s="96"/>
      <c r="AF78" s="96"/>
      <c r="AG78" s="96">
        <f t="shared" ref="AG78" si="170">AG77*0.8</f>
        <v>1247.918209609436</v>
      </c>
      <c r="AH78" s="96"/>
      <c r="AI78" s="96"/>
      <c r="AJ78" s="96">
        <f t="shared" ref="AJ78" si="171">AJ77*0.8</f>
        <v>0</v>
      </c>
      <c r="AK78" s="96"/>
      <c r="AL78" s="96"/>
      <c r="AM78" s="96">
        <f t="shared" ref="AM78" si="172">AM77*0.8</f>
        <v>1910.5265339200851</v>
      </c>
      <c r="AN78" s="96"/>
      <c r="AO78" s="96"/>
      <c r="AP78" s="96">
        <f t="shared" ref="AP78" si="173">AP77*0.8</f>
        <v>-2123.7806013236755</v>
      </c>
      <c r="AQ78" s="96"/>
      <c r="AR78" s="96"/>
      <c r="AS78" s="96">
        <f t="shared" ref="AS78" si="174">AS77*0.8</f>
        <v>-18136.513150263345</v>
      </c>
      <c r="AT78" s="96"/>
      <c r="AU78" s="96"/>
      <c r="AV78" s="96">
        <f t="shared" ref="AV78" si="175">AV77*0.8</f>
        <v>-5718.6609394818552</v>
      </c>
      <c r="AW78" s="96"/>
      <c r="AX78" s="96"/>
      <c r="AY78" s="96">
        <f t="shared" ref="AY78" si="176">AY77*0.8</f>
        <v>-13942.556640694571</v>
      </c>
      <c r="AZ78" s="96"/>
      <c r="BA78" s="96"/>
      <c r="BB78" s="96">
        <f t="shared" ref="BB78" si="177">BB77*0.8</f>
        <v>-6661.375674492866</v>
      </c>
      <c r="BC78" s="96"/>
      <c r="BD78" s="96"/>
      <c r="BE78" s="96">
        <f t="shared" ref="BE78" si="178">BE77*0.8</f>
        <v>-8252.1046272977255</v>
      </c>
      <c r="BF78" s="96"/>
      <c r="BG78" s="96"/>
      <c r="BH78" s="96">
        <f t="shared" ref="BH78" si="179">BH77*0.8</f>
        <v>-6933.0414978638291</v>
      </c>
      <c r="BI78" s="96"/>
      <c r="BJ78" s="96"/>
      <c r="BK78" s="96">
        <f t="shared" ref="BK78" si="180">BK77*0.8</f>
        <v>-8273.4094934903096</v>
      </c>
      <c r="BL78" s="96"/>
      <c r="BM78" s="96"/>
      <c r="BN78" s="96">
        <f t="shared" ref="BN78" si="181">BN77*0.8</f>
        <v>-9306.7875277313415</v>
      </c>
      <c r="BO78" s="96"/>
      <c r="BP78" s="96"/>
      <c r="BQ78" s="96">
        <f t="shared" ref="BQ78" si="182">BQ77*0.8</f>
        <v>-8774.717028518673</v>
      </c>
      <c r="BR78" s="96"/>
      <c r="BS78" s="96"/>
      <c r="BT78" s="96"/>
      <c r="BU78" s="88"/>
      <c r="BV78" s="88"/>
      <c r="BW78" s="88"/>
      <c r="BX78" s="96"/>
      <c r="BY78" s="96"/>
      <c r="BZ78" s="96"/>
      <c r="CA78" s="96"/>
      <c r="CB78" s="96"/>
      <c r="CC78" s="96"/>
      <c r="CD78" s="96">
        <f>CD77*0.8</f>
        <v>0</v>
      </c>
      <c r="CE78" s="96"/>
      <c r="CF78" s="96"/>
      <c r="CG78" s="96">
        <f t="shared" ref="CG78:CS78" si="183">CG77*0.8</f>
        <v>-7.1614447515457871E-4</v>
      </c>
      <c r="CH78" s="96"/>
      <c r="CI78" s="96"/>
      <c r="CJ78" s="96">
        <f t="shared" si="183"/>
        <v>0</v>
      </c>
      <c r="CK78" s="96"/>
      <c r="CL78" s="96"/>
      <c r="CM78" s="96">
        <f t="shared" si="183"/>
        <v>-2862.3673496607694</v>
      </c>
      <c r="CN78" s="96"/>
      <c r="CO78" s="96"/>
      <c r="CP78" s="96">
        <f t="shared" si="183"/>
        <v>-2648.3536694983486</v>
      </c>
      <c r="CQ78" s="96"/>
      <c r="CR78" s="96"/>
      <c r="CS78" s="96">
        <f t="shared" si="183"/>
        <v>-732.07644591415306</v>
      </c>
      <c r="CT78" s="96"/>
      <c r="CU78" s="96"/>
      <c r="CV78" s="96">
        <f t="shared" ref="CV78" si="184">CV77*0.8</f>
        <v>-1247.9182096092964</v>
      </c>
      <c r="CW78" s="96"/>
      <c r="CX78" s="96"/>
      <c r="CY78" s="96">
        <f t="shared" ref="CY78" si="185">CY77*0.8</f>
        <v>0</v>
      </c>
      <c r="CZ78" s="96"/>
      <c r="DA78" s="96"/>
      <c r="DB78" s="96">
        <f t="shared" ref="DB78" si="186">DB77*0.8</f>
        <v>-1910.5265339200851</v>
      </c>
      <c r="DC78" s="96"/>
      <c r="DD78" s="96"/>
      <c r="DE78" s="96">
        <f t="shared" ref="DE78" si="187">DE77*0.8</f>
        <v>2123.7806013237687</v>
      </c>
      <c r="DF78" s="96"/>
      <c r="DG78" s="96"/>
      <c r="DH78" s="96">
        <f t="shared" ref="DH78" si="188">DH77*0.8</f>
        <v>18136.513150263345</v>
      </c>
      <c r="DI78" s="96"/>
      <c r="DJ78" s="96"/>
      <c r="DK78" s="96">
        <f t="shared" ref="DK78" si="189">DK77*0.8</f>
        <v>5718.6609394818552</v>
      </c>
      <c r="DL78" s="96"/>
      <c r="DM78" s="96"/>
      <c r="DN78" s="96">
        <f t="shared" ref="DN78" si="190">DN77*0.8</f>
        <v>13942.556640694524</v>
      </c>
      <c r="DO78" s="96"/>
      <c r="DP78" s="96"/>
      <c r="DQ78" s="96">
        <f t="shared" ref="DQ78" si="191">DQ77*0.8</f>
        <v>6661.375674492866</v>
      </c>
      <c r="DR78" s="96"/>
      <c r="DS78" s="96"/>
      <c r="DT78" s="96">
        <f t="shared" ref="DT78" si="192">DT77*0.8</f>
        <v>8252.1046272977255</v>
      </c>
      <c r="DU78" s="96"/>
      <c r="DV78" s="96"/>
      <c r="DW78" s="96">
        <f t="shared" ref="DW78" si="193">DW77*0.8</f>
        <v>6933.0414978637828</v>
      </c>
      <c r="DX78" s="96"/>
      <c r="DY78" s="96"/>
      <c r="DZ78" s="96">
        <f t="shared" ref="DZ78" si="194">DZ77*0.8</f>
        <v>8258.1714960187674</v>
      </c>
      <c r="EA78" s="96"/>
      <c r="EB78" s="96"/>
      <c r="EC78" s="96">
        <f t="shared" ref="EC78" si="195">EC77*0.8</f>
        <v>9306.7875277313869</v>
      </c>
      <c r="ED78" s="96"/>
      <c r="EE78" s="96"/>
      <c r="EF78" s="96">
        <f t="shared" ref="EF78" si="196">EF77*0.8</f>
        <v>8789.9521888010677</v>
      </c>
      <c r="EG78" s="96"/>
      <c r="EH78" s="96"/>
      <c r="EI78" s="76"/>
      <c r="EJ78" s="211"/>
    </row>
    <row r="79" spans="1:140" ht="15.75" hidden="1" customHeight="1" outlineLevel="1">
      <c r="A79" s="86"/>
      <c r="B79" s="87"/>
      <c r="C79" s="88"/>
      <c r="D79" s="88"/>
      <c r="E79" s="96"/>
      <c r="F79" s="88"/>
      <c r="G79" s="88"/>
      <c r="H79" s="88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6"/>
      <c r="BN79" s="96"/>
      <c r="BO79" s="96"/>
      <c r="BP79" s="96"/>
      <c r="BQ79" s="96"/>
      <c r="BR79" s="96"/>
      <c r="BS79" s="96"/>
      <c r="BT79" s="96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</row>
    <row r="80" spans="1:140" ht="32.25" hidden="1" customHeight="1" outlineLevel="1">
      <c r="A80" s="90"/>
      <c r="B80" s="91" t="s">
        <v>268</v>
      </c>
      <c r="C80" s="92"/>
      <c r="D80" s="149">
        <f t="shared" ref="D80:I80" si="197">D48+D54+D50+D55</f>
        <v>1100893.8363890301</v>
      </c>
      <c r="E80" s="149">
        <f t="shared" si="197"/>
        <v>689497.13513086189</v>
      </c>
      <c r="F80" s="149">
        <f t="shared" si="197"/>
        <v>14746.554615148711</v>
      </c>
      <c r="G80" s="149">
        <f t="shared" si="197"/>
        <v>19275.050366867639</v>
      </c>
      <c r="H80" s="149">
        <f t="shared" si="197"/>
        <v>19660.740523978428</v>
      </c>
      <c r="I80" s="149">
        <f t="shared" si="197"/>
        <v>25514.456245615598</v>
      </c>
      <c r="J80" s="149"/>
      <c r="K80" s="149"/>
      <c r="L80" s="149">
        <f>L48+L54+L50+L55</f>
        <v>17688.068354278941</v>
      </c>
      <c r="M80" s="149"/>
      <c r="N80" s="149"/>
      <c r="O80" s="149">
        <f>O48+O54+O50+O55</f>
        <v>20728.360214194763</v>
      </c>
      <c r="P80" s="149"/>
      <c r="Q80" s="149"/>
      <c r="R80" s="149">
        <f>R48+R54+R50+R55</f>
        <v>28195.818629835336</v>
      </c>
      <c r="S80" s="149"/>
      <c r="T80" s="149"/>
      <c r="U80" s="149">
        <f>U48+U54+U50+U55</f>
        <v>32822.646115510164</v>
      </c>
      <c r="V80" s="149"/>
      <c r="W80" s="149"/>
      <c r="X80" s="149">
        <f>X48+X54+X50+X55</f>
        <v>39982.208896304808</v>
      </c>
      <c r="Y80" s="149"/>
      <c r="Z80" s="149"/>
      <c r="AA80" s="149">
        <f>AA48+AA54+AA50+AA55</f>
        <v>43018.817989499214</v>
      </c>
      <c r="AB80" s="149"/>
      <c r="AC80" s="149"/>
      <c r="AD80" s="149">
        <f>AD48+AD54+AD50+AD55</f>
        <v>42811.6553520835</v>
      </c>
      <c r="AE80" s="149"/>
      <c r="AF80" s="149"/>
      <c r="AG80" s="149">
        <f>AG48+AG54+AG50+AG55</f>
        <v>31435.136173589108</v>
      </c>
      <c r="AH80" s="149"/>
      <c r="AI80" s="149"/>
      <c r="AJ80" s="149">
        <f>AJ48+AJ54+AJ50+AJ55</f>
        <v>31825.583111245185</v>
      </c>
      <c r="AK80" s="149"/>
      <c r="AL80" s="149"/>
      <c r="AM80" s="149">
        <f>AM48+AM54+AM50+AM55</f>
        <v>27239.055029359784</v>
      </c>
      <c r="AN80" s="149"/>
      <c r="AO80" s="149"/>
      <c r="AP80" s="149">
        <f>AP48+AP54+AP50+AP55</f>
        <v>27239.055029359784</v>
      </c>
      <c r="AQ80" s="149"/>
      <c r="AR80" s="149"/>
      <c r="AS80" s="149">
        <f>AS48+AS54+AS50+AS55</f>
        <v>40388.255488700372</v>
      </c>
      <c r="AT80" s="149"/>
      <c r="AU80" s="149"/>
      <c r="AV80" s="149">
        <f>AV48+AV54+AV50+AV55</f>
        <v>27239.055029359784</v>
      </c>
      <c r="AW80" s="149"/>
      <c r="AX80" s="149"/>
      <c r="AY80" s="149">
        <f>AY48+AY54+AY50+AY55</f>
        <v>34911.192754589909</v>
      </c>
      <c r="AZ80" s="149"/>
      <c r="BA80" s="149"/>
      <c r="BB80" s="149">
        <f>BB48+BB54+BB50+BB55</f>
        <v>27239.055029359784</v>
      </c>
      <c r="BC80" s="149"/>
      <c r="BD80" s="149"/>
      <c r="BE80" s="149">
        <f>BE48+BE54+BE50+BE55</f>
        <v>28580.150064542097</v>
      </c>
      <c r="BF80" s="149"/>
      <c r="BG80" s="149"/>
      <c r="BH80" s="149">
        <f>BH48+BH54+BH50+BH55</f>
        <v>27239.055029359784</v>
      </c>
      <c r="BI80" s="149"/>
      <c r="BJ80" s="149"/>
      <c r="BK80" s="149">
        <f>BK48+BK54+BK50+BK55</f>
        <v>27239.055029359784</v>
      </c>
      <c r="BL80" s="149"/>
      <c r="BM80" s="149"/>
      <c r="BN80" s="149">
        <f>BN48+BN54+BN50+BN55</f>
        <v>27239.055029359784</v>
      </c>
      <c r="BO80" s="149"/>
      <c r="BP80" s="149"/>
      <c r="BQ80" s="149">
        <f>BQ48+BQ54+BQ50+BQ55</f>
        <v>27239.055029359784</v>
      </c>
      <c r="BR80" s="149"/>
      <c r="BS80" s="149"/>
      <c r="BT80" s="149">
        <f>E163+E169+E165+E170</f>
        <v>411396.70125816821</v>
      </c>
      <c r="BU80" s="149">
        <f>F163+F169+F165+F170</f>
        <v>4978.268736037724</v>
      </c>
      <c r="BV80" s="149">
        <f>G163+G169+G165+G170</f>
        <v>11465.420882284907</v>
      </c>
      <c r="BW80" s="149">
        <f>H163+H169+H165+H170</f>
        <v>17943.926142688237</v>
      </c>
      <c r="BX80" s="149">
        <f>I163+I169+I165+I170</f>
        <v>1991.0670877177299</v>
      </c>
      <c r="BY80" s="149"/>
      <c r="BZ80" s="149"/>
      <c r="CA80" s="149">
        <f>L163+L169+L165+L170</f>
        <v>9049.5226422493306</v>
      </c>
      <c r="CB80" s="149"/>
      <c r="CC80" s="149"/>
      <c r="CD80" s="149">
        <f>O163+O169+O165+O170</f>
        <v>13125.218984790816</v>
      </c>
      <c r="CE80" s="149"/>
      <c r="CF80" s="149"/>
      <c r="CG80" s="149">
        <f>R163+R169+R165+R170</f>
        <v>11443.117744786214</v>
      </c>
      <c r="CH80" s="149"/>
      <c r="CI80" s="149"/>
      <c r="CJ80" s="149">
        <f>U163+U169+U165+U170</f>
        <v>20530.333058160326</v>
      </c>
      <c r="CK80" s="149"/>
      <c r="CL80" s="149"/>
      <c r="CM80" s="149">
        <f>X163+X169+X165+X170</f>
        <v>24715.019275686442</v>
      </c>
      <c r="CN80" s="149"/>
      <c r="CO80" s="149"/>
      <c r="CP80" s="149">
        <f>AA163+AA169+AA165+AA170</f>
        <v>25824.284068836056</v>
      </c>
      <c r="CQ80" s="149"/>
      <c r="CR80" s="149"/>
      <c r="CS80" s="149">
        <f>AD163+AD169+AD165+AD170</f>
        <v>24880.623348634239</v>
      </c>
      <c r="CT80" s="149"/>
      <c r="CU80" s="149"/>
      <c r="CV80" s="149">
        <f>AG163+AG169+AG165+AG170</f>
        <v>32925.380228818176</v>
      </c>
      <c r="CW80" s="149"/>
      <c r="CX80" s="149"/>
      <c r="CY80" s="149">
        <f>AJ163+AJ169+AJ165+AJ170</f>
        <v>32614.735842234935</v>
      </c>
      <c r="CZ80" s="149"/>
      <c r="DA80" s="149"/>
      <c r="DB80" s="149">
        <f>AM163+AM169+AM165+AM170</f>
        <v>33141.366268759564</v>
      </c>
      <c r="DC80" s="149"/>
      <c r="DD80" s="149"/>
      <c r="DE80" s="149">
        <f>AP163+AP169+AP165+AP170</f>
        <v>28384.485552286838</v>
      </c>
      <c r="DF80" s="149"/>
      <c r="DG80" s="149"/>
      <c r="DH80" s="149">
        <f>AS163+AS169+AS165+AS170</f>
        <v>11443.117744786214</v>
      </c>
      <c r="DI80" s="149"/>
      <c r="DJ80" s="149"/>
      <c r="DK80" s="149">
        <f>AV163+AV169+AV165+AV170</f>
        <v>21835.346775664311</v>
      </c>
      <c r="DL80" s="149"/>
      <c r="DM80" s="149"/>
      <c r="DN80" s="149">
        <f>AY163+AY169+AY165+AY170</f>
        <v>11443.117744786214</v>
      </c>
      <c r="DO80" s="149"/>
      <c r="DP80" s="149"/>
      <c r="DQ80" s="149">
        <f>BB163+BB169+BB165+BB170</f>
        <v>16446.760405028952</v>
      </c>
      <c r="DR80" s="149"/>
      <c r="DS80" s="149"/>
      <c r="DT80" s="149">
        <f>BE163+BE169+BE165+BE170</f>
        <v>11443.117744786214</v>
      </c>
      <c r="DU80" s="149"/>
      <c r="DV80" s="149"/>
      <c r="DW80" s="149">
        <f>BH163+BH169+BH165+BH170</f>
        <v>11443.117744786214</v>
      </c>
      <c r="DX80" s="149"/>
      <c r="DY80" s="149"/>
      <c r="DZ80" s="149">
        <f>BK163+BK169+BK165+BK170</f>
        <v>11443.117744786214</v>
      </c>
      <c r="EA80" s="149"/>
      <c r="EB80" s="149"/>
      <c r="EC80" s="149">
        <f>BN163+BN169+BN165+BN170</f>
        <v>11443.117744786214</v>
      </c>
      <c r="ED80" s="149"/>
      <c r="EE80" s="149"/>
      <c r="EF80" s="149">
        <f>BQ163+BQ169+BQ165+BQ170</f>
        <v>11443.117744786214</v>
      </c>
      <c r="EG80" s="149"/>
      <c r="EH80" s="149"/>
      <c r="EI80" s="69">
        <f>EI48+EI54+EI50+EI55</f>
        <v>1100893.8363890301</v>
      </c>
      <c r="EJ80" s="69"/>
    </row>
    <row r="81" spans="1:140" s="88" customFormat="1" hidden="1" outlineLevel="1">
      <c r="A81" s="86"/>
      <c r="B81" s="87" t="s">
        <v>244</v>
      </c>
      <c r="D81" s="124">
        <f>'Прил №3 (к Постанов. 11)'!D40+'Прил №3 (к Постанов. 11)'!D41+'Прил №3 (к Постанов. 11)'!D43</f>
        <v>1100893.8363890301</v>
      </c>
      <c r="E81" s="124">
        <f>'Прил №3 (к Постанов. 11)'!D17+'Прил №3 (к Постанов. 11)'!D18+'Прил №3 (к Постанов. 11)'!D20</f>
        <v>689497.13513086201</v>
      </c>
      <c r="F81" s="124">
        <f>'Прил №3 (к Постанов. 11)'!E17+'Прил №3 (к Постанов. 11)'!E18+'Прил №3 (к Постанов. 11)'!E20</f>
        <v>14746.554615148711</v>
      </c>
      <c r="G81" s="124">
        <f>'Прил №3 (к Постанов. 11)'!F17+'Прил №3 (к Постанов. 11)'!F18+'Прил №3 (к Постанов. 11)'!F20</f>
        <v>19275.050366867639</v>
      </c>
      <c r="H81" s="124">
        <f>'Прил №3 (к Постанов. 11)'!G17+'Прил №3 (к Постанов. 11)'!G18+'Прил №3 (к Постанов. 11)'!G20</f>
        <v>19660.740523978428</v>
      </c>
      <c r="I81" s="124">
        <f>'Прил №3 (к Постанов. 11)'!H17+'Прил №3 (к Постанов. 11)'!H18+'Прил №3 (к Постанов. 11)'!H20</f>
        <v>25514.456245615598</v>
      </c>
      <c r="J81" s="124"/>
      <c r="K81" s="124"/>
      <c r="L81" s="124">
        <f>'Прил №3 (к Постанов. 11)'!I17+'Прил №3 (к Постанов. 11)'!I18+'Прил №3 (к Постанов. 11)'!I20</f>
        <v>17688.068354278941</v>
      </c>
      <c r="M81" s="124"/>
      <c r="N81" s="124"/>
      <c r="O81" s="124">
        <f>'Прил №3 (к Постанов. 11)'!J17+'Прил №3 (к Постанов. 11)'!J18+'Прил №3 (к Постанов. 11)'!J20</f>
        <v>20728.360214194763</v>
      </c>
      <c r="P81" s="124"/>
      <c r="Q81" s="124"/>
      <c r="R81" s="124">
        <f>'Прил №3 (к Постанов. 11)'!K17+'Прил №3 (к Постанов. 11)'!K18+'Прил №3 (к Постанов. 11)'!K20</f>
        <v>28195.818629835336</v>
      </c>
      <c r="S81" s="124"/>
      <c r="T81" s="124"/>
      <c r="U81" s="124">
        <f>'Прил №3 (к Постанов. 11)'!L17+'Прил №3 (к Постанов. 11)'!L18+'Прил №3 (к Постанов. 11)'!L20</f>
        <v>32822.646115510164</v>
      </c>
      <c r="V81" s="124"/>
      <c r="W81" s="124"/>
      <c r="X81" s="124">
        <f>'Прил №3 (к Постанов. 11)'!M17+'Прил №3 (к Постанов. 11)'!M18+'Прил №3 (к Постанов. 11)'!M20</f>
        <v>39982.208896304808</v>
      </c>
      <c r="Y81" s="124"/>
      <c r="Z81" s="124"/>
      <c r="AA81" s="124">
        <f>'Прил №3 (к Постанов. 11)'!N17+'Прил №3 (к Постанов. 11)'!N18+'Прил №3 (к Постанов. 11)'!N20</f>
        <v>43018.817989499214</v>
      </c>
      <c r="AB81" s="124"/>
      <c r="AC81" s="124"/>
      <c r="AD81" s="124">
        <f>'Прил №3 (к Постанов. 11)'!O17+'Прил №3 (к Постанов. 11)'!O18+'Прил №3 (к Постанов. 11)'!O20</f>
        <v>42811.6553520835</v>
      </c>
      <c r="AE81" s="124"/>
      <c r="AF81" s="124"/>
      <c r="AG81" s="124">
        <f>'Прил №3 (к Постанов. 11)'!P17+'Прил №3 (к Постанов. 11)'!P18+'Прил №3 (к Постанов. 11)'!P20</f>
        <v>31435.136173589108</v>
      </c>
      <c r="AH81" s="124"/>
      <c r="AI81" s="124"/>
      <c r="AJ81" s="124">
        <f>'Прил №3 (к Постанов. 11)'!Q17+'Прил №3 (к Постанов. 11)'!Q18+'Прил №3 (к Постанов. 11)'!Q20</f>
        <v>31825.583111245185</v>
      </c>
      <c r="AK81" s="124"/>
      <c r="AL81" s="124"/>
      <c r="AM81" s="124">
        <f>'Прил №3 (к Постанов. 11)'!R17+'Прил №3 (к Постанов. 11)'!R18+'Прил №3 (к Постанов. 11)'!R20</f>
        <v>27239.055029359784</v>
      </c>
      <c r="AN81" s="124"/>
      <c r="AO81" s="124"/>
      <c r="AP81" s="124">
        <f>'Прил №3 (к Постанов. 11)'!S17+'Прил №3 (к Постанов. 11)'!S18+'Прил №3 (к Постанов. 11)'!S20</f>
        <v>27239.055029359784</v>
      </c>
      <c r="AQ81" s="124"/>
      <c r="AR81" s="124"/>
      <c r="AS81" s="124">
        <f>'Прил №3 (к Постанов. 11)'!T17+'Прил №3 (к Постанов. 11)'!T18+'Прил №3 (к Постанов. 11)'!T20</f>
        <v>40388.255488700372</v>
      </c>
      <c r="AT81" s="124"/>
      <c r="AU81" s="124"/>
      <c r="AV81" s="124">
        <f>'Прил №3 (к Постанов. 11)'!U17+'Прил №3 (к Постанов. 11)'!U18+'Прил №3 (к Постанов. 11)'!U20</f>
        <v>27239.055029359784</v>
      </c>
      <c r="AW81" s="124"/>
      <c r="AX81" s="124"/>
      <c r="AY81" s="124">
        <f>'Прил №3 (к Постанов. 11)'!V17+'Прил №3 (к Постанов. 11)'!V18+'Прил №3 (к Постанов. 11)'!V20</f>
        <v>34911.192754589909</v>
      </c>
      <c r="AZ81" s="124"/>
      <c r="BA81" s="124"/>
      <c r="BB81" s="124">
        <f>'Прил №3 (к Постанов. 11)'!W17+'Прил №3 (к Постанов. 11)'!W18+'Прил №3 (к Постанов. 11)'!W20</f>
        <v>27239.055029359784</v>
      </c>
      <c r="BC81" s="124"/>
      <c r="BD81" s="124"/>
      <c r="BE81" s="124">
        <f>'Прил №3 (к Постанов. 11)'!X17+'Прил №3 (к Постанов. 11)'!X18+'Прил №3 (к Постанов. 11)'!X20</f>
        <v>28580.150064542097</v>
      </c>
      <c r="BF81" s="124"/>
      <c r="BG81" s="124"/>
      <c r="BH81" s="124">
        <f>'Прил №3 (к Постанов. 11)'!AE17+'Прил №3 (к Постанов. 11)'!AE18+'Прил №3 (к Постанов. 11)'!AE20</f>
        <v>0</v>
      </c>
      <c r="BI81" s="124"/>
      <c r="BJ81" s="124"/>
      <c r="BK81" s="124">
        <f>'Прил №3 (к Постанов. 11)'!AH17+'Прил №3 (к Постанов. 11)'!AH18+'Прил №3 (к Постанов. 11)'!AH20</f>
        <v>0</v>
      </c>
      <c r="BL81" s="124"/>
      <c r="BM81" s="124"/>
      <c r="BN81" s="124">
        <f>'Прил №3 (к Постанов. 11)'!AK17+'Прил №3 (к Постанов. 11)'!AK18+'Прил №3 (к Постанов. 11)'!AK20</f>
        <v>0</v>
      </c>
      <c r="BO81" s="124"/>
      <c r="BP81" s="124"/>
      <c r="BQ81" s="124">
        <f>'Прил №3 (к Постанов. 11)'!AN17+'Прил №3 (к Постанов. 11)'!AN18+'Прил №3 (к Постанов. 11)'!AN20</f>
        <v>0</v>
      </c>
      <c r="BR81" s="124"/>
      <c r="BS81" s="124"/>
      <c r="BT81" s="124">
        <f>'Прил №3 (к Постанов. 11)'!D29+'Прил №3 (к Постанов. 11)'!D30+'Прил №3 (к Постанов. 11)'!D32</f>
        <v>411396.70125816821</v>
      </c>
      <c r="BU81" s="124">
        <f>'Прил №3 (к Постанов. 11)'!E29+'Прил №3 (к Постанов. 11)'!E30+'Прил №3 (к Постанов. 11)'!E32</f>
        <v>4978.268736037724</v>
      </c>
      <c r="BV81" s="124">
        <f>'Прил №3 (к Постанов. 11)'!F29+'Прил №3 (к Постанов. 11)'!F30+'Прил №3 (к Постанов. 11)'!F32</f>
        <v>11465.420882284905</v>
      </c>
      <c r="BW81" s="124">
        <f>'Прил №3 (к Постанов. 11)'!G29+'Прил №3 (к Постанов. 11)'!G30+'Прил №3 (к Постанов. 11)'!G32</f>
        <v>17943.926142688237</v>
      </c>
      <c r="BX81" s="124">
        <f>'Прил №3 (к Постанов. 11)'!H29+'Прил №3 (к Постанов. 11)'!H30+'Прил №3 (к Постанов. 11)'!H32</f>
        <v>1991.0670877177299</v>
      </c>
      <c r="BY81" s="124"/>
      <c r="BZ81" s="124"/>
      <c r="CA81" s="124">
        <f>'Прил №3 (к Постанов. 11)'!I29+'Прил №3 (к Постанов. 11)'!I30+'Прил №3 (к Постанов. 11)'!I32</f>
        <v>9049.5226422493306</v>
      </c>
      <c r="CB81" s="124"/>
      <c r="CC81" s="124"/>
      <c r="CD81" s="124">
        <f>'Прил №3 (к Постанов. 11)'!J29+'Прил №3 (к Постанов. 11)'!J30+'Прил №3 (к Постанов. 11)'!J32</f>
        <v>13125.218984790816</v>
      </c>
      <c r="CE81" s="124"/>
      <c r="CF81" s="124"/>
      <c r="CG81" s="124">
        <f>'Прил №3 (к Постанов. 11)'!K29+'Прил №3 (к Постанов. 11)'!K30+'Прил №3 (к Постанов. 11)'!K32</f>
        <v>11443.117744786214</v>
      </c>
      <c r="CH81" s="124"/>
      <c r="CI81" s="124"/>
      <c r="CJ81" s="124">
        <f>'Прил №3 (к Постанов. 11)'!L29+'Прил №3 (к Постанов. 11)'!L30+'Прил №3 (к Постанов. 11)'!L32</f>
        <v>20530.333058160326</v>
      </c>
      <c r="CK81" s="124"/>
      <c r="CL81" s="124"/>
      <c r="CM81" s="124">
        <f>'Прил №3 (к Постанов. 11)'!M29+'Прил №3 (к Постанов. 11)'!M30+'Прил №3 (к Постанов. 11)'!M32</f>
        <v>24715.019275686442</v>
      </c>
      <c r="CN81" s="124"/>
      <c r="CO81" s="124"/>
      <c r="CP81" s="124">
        <f>'Прил №3 (к Постанов. 11)'!N29+'Прил №3 (к Постанов. 11)'!N30+'Прил №3 (к Постанов. 11)'!N32</f>
        <v>25824.284068836056</v>
      </c>
      <c r="CQ81" s="124"/>
      <c r="CR81" s="124"/>
      <c r="CS81" s="124">
        <f>'Прил №3 (к Постанов. 11)'!O29+'Прил №3 (к Постанов. 11)'!O30+'Прил №3 (к Постанов. 11)'!O32</f>
        <v>24880.623348634239</v>
      </c>
      <c r="CT81" s="124"/>
      <c r="CU81" s="124"/>
      <c r="CV81" s="124">
        <f>'Прил №3 (к Постанов. 11)'!P29+'Прил №3 (к Постанов. 11)'!P30+'Прил №3 (к Постанов. 11)'!P32</f>
        <v>32925.380228818176</v>
      </c>
      <c r="CW81" s="124"/>
      <c r="CX81" s="124"/>
      <c r="CY81" s="124">
        <f>'Прил №3 (к Постанов. 11)'!Q29+'Прил №3 (к Постанов. 11)'!Q30+'Прил №3 (к Постанов. 11)'!Q32</f>
        <v>32614.735842234935</v>
      </c>
      <c r="CZ81" s="124"/>
      <c r="DA81" s="124"/>
      <c r="DB81" s="124">
        <f>'Прил №3 (к Постанов. 11)'!R29+'Прил №3 (к Постанов. 11)'!R30+'Прил №3 (к Постанов. 11)'!R32</f>
        <v>33141.366268759564</v>
      </c>
      <c r="DC81" s="124"/>
      <c r="DD81" s="124"/>
      <c r="DE81" s="124">
        <f>'Прил №3 (к Постанов. 11)'!S29+'Прил №3 (к Постанов. 11)'!S30+'Прил №3 (к Постанов. 11)'!S32</f>
        <v>28384.485552286838</v>
      </c>
      <c r="DF81" s="124"/>
      <c r="DG81" s="124"/>
      <c r="DH81" s="124">
        <f>'Прил №3 (к Постанов. 11)'!T29+'Прил №3 (к Постанов. 11)'!T30+'Прил №3 (к Постанов. 11)'!T32</f>
        <v>11443.117744786214</v>
      </c>
      <c r="DI81" s="124"/>
      <c r="DJ81" s="124"/>
      <c r="DK81" s="124">
        <f>'Прил №3 (к Постанов. 11)'!U29+'Прил №3 (к Постанов. 11)'!U30+'Прил №3 (к Постанов. 11)'!U32</f>
        <v>21835.346775664311</v>
      </c>
      <c r="DL81" s="124"/>
      <c r="DM81" s="124"/>
      <c r="DN81" s="124">
        <f>'Прил №3 (к Постанов. 11)'!V29+'Прил №3 (к Постанов. 11)'!V30+'Прил №3 (к Постанов. 11)'!V32</f>
        <v>11443.117744786214</v>
      </c>
      <c r="DO81" s="124"/>
      <c r="DP81" s="124"/>
      <c r="DQ81" s="124">
        <f>'Прил №3 (к Постанов. 11)'!W29+'Прил №3 (к Постанов. 11)'!W30+'Прил №3 (к Постанов. 11)'!W32</f>
        <v>16446.760405028952</v>
      </c>
      <c r="DR81" s="124"/>
      <c r="DS81" s="124"/>
      <c r="DT81" s="124">
        <f>'Прил №3 (к Постанов. 11)'!X29+'Прил №3 (к Постанов. 11)'!X30+'Прил №3 (к Постанов. 11)'!X32</f>
        <v>11443.117744786214</v>
      </c>
      <c r="DU81" s="124"/>
      <c r="DV81" s="124"/>
      <c r="DW81" s="124">
        <f>'Прил №3 (к Постанов. 11)'!AE29+'Прил №3 (к Постанов. 11)'!AE30+'Прил №3 (к Постанов. 11)'!AE32</f>
        <v>0</v>
      </c>
      <c r="DX81" s="124"/>
      <c r="DY81" s="124"/>
      <c r="DZ81" s="124">
        <f>'Прил №3 (к Постанов. 11)'!AH29+'Прил №3 (к Постанов. 11)'!AH30+'Прил №3 (к Постанов. 11)'!AH32</f>
        <v>0</v>
      </c>
      <c r="EA81" s="124"/>
      <c r="EB81" s="124"/>
      <c r="EC81" s="124">
        <f>'Прил №3 (к Постанов. 11)'!AK29+'Прил №3 (к Постанов. 11)'!AK30+'Прил №3 (к Постанов. 11)'!AK32</f>
        <v>0</v>
      </c>
      <c r="ED81" s="124"/>
      <c r="EE81" s="124"/>
      <c r="EF81" s="124">
        <f>'Прил №3 (к Постанов. 11)'!AN29+'Прил №3 (к Постанов. 11)'!AN30+'Прил №3 (к Постанов. 11)'!AN32</f>
        <v>0</v>
      </c>
      <c r="EG81" s="124"/>
      <c r="EH81" s="124"/>
    </row>
    <row r="82" spans="1:140" s="15" customFormat="1" ht="32.25" hidden="1" customHeight="1" outlineLevel="1">
      <c r="A82" s="90"/>
      <c r="B82" s="91" t="s">
        <v>240</v>
      </c>
      <c r="C82" s="92"/>
      <c r="D82" s="149">
        <f t="shared" ref="D82:I82" si="198">D48+D54</f>
        <v>854493.12624736351</v>
      </c>
      <c r="E82" s="93">
        <f t="shared" si="198"/>
        <v>514924.32768659759</v>
      </c>
      <c r="F82" s="93">
        <f t="shared" si="198"/>
        <v>8458.76512</v>
      </c>
      <c r="G82" s="93">
        <f t="shared" si="198"/>
        <v>1858.0643</v>
      </c>
      <c r="H82" s="93">
        <f t="shared" si="198"/>
        <v>14609.55</v>
      </c>
      <c r="I82" s="93">
        <f t="shared" si="198"/>
        <v>18383.39</v>
      </c>
      <c r="J82" s="93"/>
      <c r="K82" s="93"/>
      <c r="L82" s="93">
        <f>L48+L54</f>
        <v>9957.5293408853995</v>
      </c>
      <c r="M82" s="93"/>
      <c r="N82" s="93"/>
      <c r="O82" s="93">
        <f>O48+O54</f>
        <v>10944.721671001464</v>
      </c>
      <c r="P82" s="93"/>
      <c r="Q82" s="93"/>
      <c r="R82" s="93">
        <f>R48+R54</f>
        <v>3279.0725293303794</v>
      </c>
      <c r="S82" s="93"/>
      <c r="T82" s="93"/>
      <c r="U82" s="93">
        <f>U48+U54</f>
        <v>6555.2166132572893</v>
      </c>
      <c r="V82" s="93"/>
      <c r="W82" s="93"/>
      <c r="X82" s="93">
        <f>X48+X54</f>
        <v>21542.62983360084</v>
      </c>
      <c r="Y82" s="93"/>
      <c r="Z82" s="93"/>
      <c r="AA82" s="93">
        <f>AA48+AA54</f>
        <v>26550.702726106163</v>
      </c>
      <c r="AB82" s="93"/>
      <c r="AC82" s="93"/>
      <c r="AD82" s="93">
        <f>AD48+AD54</f>
        <v>30475.592585650305</v>
      </c>
      <c r="AE82" s="93"/>
      <c r="AF82" s="93"/>
      <c r="AG82" s="93">
        <f>AG48+AG54</f>
        <v>11218.545186229927</v>
      </c>
      <c r="AH82" s="93"/>
      <c r="AI82" s="93"/>
      <c r="AJ82" s="93">
        <f>AJ48+AJ54</f>
        <v>29298.509237825292</v>
      </c>
      <c r="AK82" s="93"/>
      <c r="AL82" s="93"/>
      <c r="AM82" s="93">
        <f>AM48+AM54</f>
        <v>27239.055029359784</v>
      </c>
      <c r="AN82" s="93"/>
      <c r="AO82" s="93"/>
      <c r="AP82" s="93">
        <f>AP48+AP54</f>
        <v>27239.055029359784</v>
      </c>
      <c r="AQ82" s="93"/>
      <c r="AR82" s="93"/>
      <c r="AS82" s="93">
        <f>AS48+AS54</f>
        <v>40388.255488700372</v>
      </c>
      <c r="AT82" s="93"/>
      <c r="AU82" s="93"/>
      <c r="AV82" s="93">
        <f>AV48+AV54</f>
        <v>27239.055029359784</v>
      </c>
      <c r="AW82" s="93"/>
      <c r="AX82" s="93"/>
      <c r="AY82" s="93">
        <f>AY48+AY54</f>
        <v>34911.192754589909</v>
      </c>
      <c r="AZ82" s="93"/>
      <c r="BA82" s="93"/>
      <c r="BB82" s="93">
        <f>BB48+BB54</f>
        <v>27239.055029359784</v>
      </c>
      <c r="BC82" s="93"/>
      <c r="BD82" s="93"/>
      <c r="BE82" s="93">
        <f>BE48+BE54</f>
        <v>28580.150064542097</v>
      </c>
      <c r="BF82" s="93"/>
      <c r="BG82" s="93"/>
      <c r="BH82" s="93">
        <f>BH48+BH54</f>
        <v>27239.055029359784</v>
      </c>
      <c r="BI82" s="93"/>
      <c r="BJ82" s="93"/>
      <c r="BK82" s="93">
        <f>BK48+BK54</f>
        <v>27239.055029359784</v>
      </c>
      <c r="BL82" s="93"/>
      <c r="BM82" s="93"/>
      <c r="BN82" s="93">
        <f>BN48+BN54</f>
        <v>27239.055029359784</v>
      </c>
      <c r="BO82" s="93"/>
      <c r="BP82" s="93"/>
      <c r="BQ82" s="93">
        <f>BQ48+BQ54</f>
        <v>27239.055029359784</v>
      </c>
      <c r="BR82" s="93"/>
      <c r="BS82" s="93"/>
      <c r="BT82" s="93">
        <f>E163+E169</f>
        <v>339568.79856076592</v>
      </c>
      <c r="BU82" s="93">
        <f>F163+F169</f>
        <v>2791.4819599999946</v>
      </c>
      <c r="BV82" s="93">
        <f>G163+G169</f>
        <v>971.39</v>
      </c>
      <c r="BW82" s="93">
        <f>H163+H169</f>
        <v>14614.65</v>
      </c>
      <c r="BX82" s="93">
        <f>I163+I169</f>
        <v>0</v>
      </c>
      <c r="BY82" s="93"/>
      <c r="BZ82" s="93"/>
      <c r="CA82" s="93">
        <f>L163+L169</f>
        <v>6839.5949889762105</v>
      </c>
      <c r="CB82" s="93"/>
      <c r="CC82" s="93"/>
      <c r="CD82" s="93">
        <f>O163+O169</f>
        <v>10003.337330178034</v>
      </c>
      <c r="CE82" s="93"/>
      <c r="CF82" s="93"/>
      <c r="CG82" s="93">
        <f>R163+R169</f>
        <v>3246.801917396162</v>
      </c>
      <c r="CH82" s="93"/>
      <c r="CI82" s="93"/>
      <c r="CJ82" s="93">
        <f>U163+U169</f>
        <v>10990.554187683909</v>
      </c>
      <c r="CK82" s="93"/>
      <c r="CL82" s="93"/>
      <c r="CM82" s="93">
        <f>X163+X169</f>
        <v>17297.92212698032</v>
      </c>
      <c r="CN82" s="93"/>
      <c r="CO82" s="93"/>
      <c r="CP82" s="93">
        <f>AA163+AA169</f>
        <v>18969.056454152356</v>
      </c>
      <c r="CQ82" s="93"/>
      <c r="CR82" s="93"/>
      <c r="CS82" s="93">
        <f>AD163+AD169</f>
        <v>19340.466923996344</v>
      </c>
      <c r="CT82" s="93"/>
      <c r="CU82" s="93"/>
      <c r="CV82" s="93">
        <f>AG163+AG169</f>
        <v>23195.285460023857</v>
      </c>
      <c r="CW82" s="93"/>
      <c r="CX82" s="93"/>
      <c r="CY82" s="93">
        <f>AJ163+AJ169</f>
        <v>31398.473996135646</v>
      </c>
      <c r="CZ82" s="93"/>
      <c r="DA82" s="93"/>
      <c r="DB82" s="93">
        <f>AM163+AM169</f>
        <v>33141.366268759564</v>
      </c>
      <c r="DC82" s="93"/>
      <c r="DD82" s="93"/>
      <c r="DE82" s="93">
        <f>AP163+AP169</f>
        <v>28384.485552286838</v>
      </c>
      <c r="DF82" s="93"/>
      <c r="DG82" s="93"/>
      <c r="DH82" s="93">
        <f>AS163+AS169</f>
        <v>11443.117744786214</v>
      </c>
      <c r="DI82" s="93"/>
      <c r="DJ82" s="93"/>
      <c r="DK82" s="93">
        <f>AV163+AV169</f>
        <v>21835.346775664311</v>
      </c>
      <c r="DL82" s="93"/>
      <c r="DM82" s="93"/>
      <c r="DN82" s="93">
        <f>AY163+AY169</f>
        <v>11443.117744786214</v>
      </c>
      <c r="DO82" s="93"/>
      <c r="DP82" s="93"/>
      <c r="DQ82" s="93">
        <f>BB163+BB169</f>
        <v>16446.760405028952</v>
      </c>
      <c r="DR82" s="93"/>
      <c r="DS82" s="93"/>
      <c r="DT82" s="93">
        <f>BE163+BE169</f>
        <v>11443.117744786214</v>
      </c>
      <c r="DU82" s="93"/>
      <c r="DV82" s="93"/>
      <c r="DW82" s="93">
        <f>BH163+BH169</f>
        <v>11443.117744786214</v>
      </c>
      <c r="DX82" s="93"/>
      <c r="DY82" s="93"/>
      <c r="DZ82" s="93">
        <f>BK163+BK169</f>
        <v>11443.117744786214</v>
      </c>
      <c r="EA82" s="93"/>
      <c r="EB82" s="93"/>
      <c r="EC82" s="93">
        <f>BN163+BN169</f>
        <v>11443.117744786214</v>
      </c>
      <c r="ED82" s="93"/>
      <c r="EE82" s="93"/>
      <c r="EF82" s="93">
        <f>BQ163+BQ169</f>
        <v>11443.117744786214</v>
      </c>
      <c r="EG82" s="93"/>
      <c r="EH82" s="93"/>
      <c r="EI82" s="69">
        <f>EI48+EI54</f>
        <v>854493.12624736351</v>
      </c>
      <c r="EJ82" s="69"/>
    </row>
    <row r="83" spans="1:140" s="83" customFormat="1" hidden="1" outlineLevel="1">
      <c r="B83" s="85" t="s">
        <v>244</v>
      </c>
      <c r="D83" s="89">
        <f>'Прил №3 (к Постанов. 11)'!D40+'Прил №3 (к Постанов. 11)'!D41</f>
        <v>854493.12624736351</v>
      </c>
      <c r="E83" s="89">
        <f>'Прил №3 (к Постанов. 11)'!D17+'Прил №3 (к Постанов. 11)'!D18</f>
        <v>514924.32768659759</v>
      </c>
      <c r="F83" s="89">
        <f>'Прил №3 (к Постанов. 11)'!E17+'Прил №3 (к Постанов. 11)'!E18</f>
        <v>8458.76512</v>
      </c>
      <c r="G83" s="89">
        <f>'Прил №3 (к Постанов. 11)'!F17+'Прил №3 (к Постанов. 11)'!F18</f>
        <v>1858.0643</v>
      </c>
      <c r="H83" s="89">
        <f>'Прил №3 (к Постанов. 11)'!G17+'Прил №3 (к Постанов. 11)'!G18</f>
        <v>14609.55</v>
      </c>
      <c r="I83" s="89">
        <f>'Прил №3 (к Постанов. 11)'!H17+'Прил №3 (к Постанов. 11)'!H18</f>
        <v>18383.39</v>
      </c>
      <c r="J83" s="89"/>
      <c r="K83" s="89"/>
      <c r="L83" s="89">
        <f>'Прил №3 (к Постанов. 11)'!I17+'Прил №3 (к Постанов. 11)'!I18</f>
        <v>9957.5293408853995</v>
      </c>
      <c r="M83" s="89"/>
      <c r="N83" s="89"/>
      <c r="O83" s="89">
        <f>'Прил №3 (к Постанов. 11)'!J17+'Прил №3 (к Постанов. 11)'!J18</f>
        <v>10944.721671001464</v>
      </c>
      <c r="P83" s="89"/>
      <c r="Q83" s="89"/>
      <c r="R83" s="89">
        <f>'Прил №3 (к Постанов. 11)'!K17+'Прил №3 (к Постанов. 11)'!K18</f>
        <v>3279.0725293303794</v>
      </c>
      <c r="S83" s="89"/>
      <c r="T83" s="89"/>
      <c r="U83" s="89">
        <f>'Прил №3 (к Постанов. 11)'!L17+'Прил №3 (к Постанов. 11)'!L18</f>
        <v>6555.2166132572893</v>
      </c>
      <c r="V83" s="89"/>
      <c r="W83" s="89"/>
      <c r="X83" s="89">
        <f>'Прил №3 (к Постанов. 11)'!M17+'Прил №3 (к Постанов. 11)'!M18</f>
        <v>21542.62983360084</v>
      </c>
      <c r="Y83" s="89"/>
      <c r="Z83" s="89"/>
      <c r="AA83" s="89">
        <f>'Прил №3 (к Постанов. 11)'!N17+'Прил №3 (к Постанов. 11)'!N18</f>
        <v>26550.702726106163</v>
      </c>
      <c r="AB83" s="89"/>
      <c r="AC83" s="89"/>
      <c r="AD83" s="89">
        <f>'Прил №3 (к Постанов. 11)'!O17+'Прил №3 (к Постанов. 11)'!O18</f>
        <v>30475.592585650305</v>
      </c>
      <c r="AE83" s="89"/>
      <c r="AF83" s="89"/>
      <c r="AG83" s="89">
        <f>'Прил №3 (к Постанов. 11)'!P17+'Прил №3 (к Постанов. 11)'!P18</f>
        <v>11218.545186229927</v>
      </c>
      <c r="AH83" s="89"/>
      <c r="AI83" s="89"/>
      <c r="AJ83" s="89">
        <f>'Прил №3 (к Постанов. 11)'!Q17+'Прил №3 (к Постанов. 11)'!Q18</f>
        <v>29298.509237825292</v>
      </c>
      <c r="AK83" s="89"/>
      <c r="AL83" s="89"/>
      <c r="AM83" s="89">
        <f>'Прил №3 (к Постанов. 11)'!R17+'Прил №3 (к Постанов. 11)'!R18</f>
        <v>27239.055029359784</v>
      </c>
      <c r="AN83" s="89"/>
      <c r="AO83" s="89"/>
      <c r="AP83" s="89">
        <f>'Прил №3 (к Постанов. 11)'!S17+'Прил №3 (к Постанов. 11)'!S18</f>
        <v>27239.055029359784</v>
      </c>
      <c r="AQ83" s="89"/>
      <c r="AR83" s="89"/>
      <c r="AS83" s="89">
        <f>'Прил №3 (к Постанов. 11)'!T17+'Прил №3 (к Постанов. 11)'!T18</f>
        <v>40388.255488700372</v>
      </c>
      <c r="AT83" s="89"/>
      <c r="AU83" s="89"/>
      <c r="AV83" s="89">
        <f>'Прил №3 (к Постанов. 11)'!U17+'Прил №3 (к Постанов. 11)'!U18</f>
        <v>27239.055029359784</v>
      </c>
      <c r="AW83" s="89"/>
      <c r="AX83" s="89"/>
      <c r="AY83" s="89">
        <f>'Прил №3 (к Постанов. 11)'!V17+'Прил №3 (к Постанов. 11)'!V18</f>
        <v>34911.192754589909</v>
      </c>
      <c r="AZ83" s="89"/>
      <c r="BA83" s="89"/>
      <c r="BB83" s="89">
        <f>'Прил №3 (к Постанов. 11)'!W17+'Прил №3 (к Постанов. 11)'!W18</f>
        <v>27239.055029359784</v>
      </c>
      <c r="BC83" s="89"/>
      <c r="BD83" s="89"/>
      <c r="BE83" s="89">
        <f>'Прил №3 (к Постанов. 11)'!X17+'Прил №3 (к Постанов. 11)'!X18</f>
        <v>28580.150064542097</v>
      </c>
      <c r="BF83" s="89"/>
      <c r="BG83" s="89"/>
      <c r="BH83" s="89">
        <f>'Прил №3 (к Постанов. 11)'!AE17+'Прил №3 (к Постанов. 11)'!AE18</f>
        <v>0</v>
      </c>
      <c r="BI83" s="89"/>
      <c r="BJ83" s="89"/>
      <c r="BK83" s="89">
        <f>'Прил №3 (к Постанов. 11)'!AH17+'Прил №3 (к Постанов. 11)'!AH18</f>
        <v>0</v>
      </c>
      <c r="BL83" s="89"/>
      <c r="BM83" s="89"/>
      <c r="BN83" s="89">
        <f>'Прил №3 (к Постанов. 11)'!AK17+'Прил №3 (к Постанов. 11)'!AK18</f>
        <v>0</v>
      </c>
      <c r="BO83" s="89"/>
      <c r="BP83" s="89"/>
      <c r="BQ83" s="89">
        <f>'Прил №3 (к Постанов. 11)'!AN17+'Прил №3 (к Постанов. 11)'!AN18</f>
        <v>0</v>
      </c>
      <c r="BR83" s="89"/>
      <c r="BS83" s="89"/>
      <c r="BT83" s="89">
        <f>'Прил №3 (к Постанов. 11)'!D29+'Прил №3 (к Постанов. 11)'!D30</f>
        <v>339568.79856076592</v>
      </c>
      <c r="BU83" s="89">
        <f>'Прил №3 (к Постанов. 11)'!E29+'Прил №3 (к Постанов. 11)'!E30</f>
        <v>2791.4819599999946</v>
      </c>
      <c r="BV83" s="89">
        <f>'Прил №3 (к Постанов. 11)'!F29+'Прил №3 (к Постанов. 11)'!F30</f>
        <v>971.39</v>
      </c>
      <c r="BW83" s="89">
        <f>'Прил №3 (к Постанов. 11)'!G29+'Прил №3 (к Постанов. 11)'!G30</f>
        <v>14614.65</v>
      </c>
      <c r="BX83" s="89">
        <f>'Прил №3 (к Постанов. 11)'!H29+'Прил №3 (к Постанов. 11)'!H30</f>
        <v>0</v>
      </c>
      <c r="BY83" s="89"/>
      <c r="BZ83" s="89"/>
      <c r="CA83" s="89">
        <f>'Прил №3 (к Постанов. 11)'!I29+'Прил №3 (к Постанов. 11)'!I30</f>
        <v>6839.5949889762105</v>
      </c>
      <c r="CB83" s="89"/>
      <c r="CC83" s="89"/>
      <c r="CD83" s="89">
        <f>'Прил №3 (к Постанов. 11)'!J29+'Прил №3 (к Постанов. 11)'!J30</f>
        <v>10003.337330178034</v>
      </c>
      <c r="CE83" s="89"/>
      <c r="CF83" s="89"/>
      <c r="CG83" s="89">
        <f>'Прил №3 (к Постанов. 11)'!K29+'Прил №3 (к Постанов. 11)'!K30</f>
        <v>3246.801917396162</v>
      </c>
      <c r="CH83" s="89"/>
      <c r="CI83" s="89"/>
      <c r="CJ83" s="89">
        <f>'Прил №3 (к Постанов. 11)'!L29+'Прил №3 (к Постанов. 11)'!L30</f>
        <v>10990.554187683909</v>
      </c>
      <c r="CK83" s="89"/>
      <c r="CL83" s="89"/>
      <c r="CM83" s="89">
        <f>'Прил №3 (к Постанов. 11)'!M29+'Прил №3 (к Постанов. 11)'!M30</f>
        <v>17297.92212698032</v>
      </c>
      <c r="CN83" s="89"/>
      <c r="CO83" s="89"/>
      <c r="CP83" s="89">
        <f>'Прил №3 (к Постанов. 11)'!N29+'Прил №3 (к Постанов. 11)'!N30</f>
        <v>18969.056454152356</v>
      </c>
      <c r="CQ83" s="89"/>
      <c r="CR83" s="89"/>
      <c r="CS83" s="89">
        <f>'Прил №3 (к Постанов. 11)'!O29+'Прил №3 (к Постанов. 11)'!O30</f>
        <v>19340.466923996344</v>
      </c>
      <c r="CT83" s="89"/>
      <c r="CU83" s="89"/>
      <c r="CV83" s="89">
        <f>'Прил №3 (к Постанов. 11)'!P29+'Прил №3 (к Постанов. 11)'!P30</f>
        <v>23195.285460023857</v>
      </c>
      <c r="CW83" s="89"/>
      <c r="CX83" s="89"/>
      <c r="CY83" s="89">
        <f>'Прил №3 (к Постанов. 11)'!Q29+'Прил №3 (к Постанов. 11)'!Q30</f>
        <v>31398.473996135646</v>
      </c>
      <c r="CZ83" s="89"/>
      <c r="DA83" s="89"/>
      <c r="DB83" s="89">
        <f>'Прил №3 (к Постанов. 11)'!R29+'Прил №3 (к Постанов. 11)'!R30</f>
        <v>33141.366268759564</v>
      </c>
      <c r="DC83" s="89"/>
      <c r="DD83" s="89"/>
      <c r="DE83" s="89">
        <f>'Прил №3 (к Постанов. 11)'!S29+'Прил №3 (к Постанов. 11)'!S30</f>
        <v>28384.485552286838</v>
      </c>
      <c r="DF83" s="89"/>
      <c r="DG83" s="89"/>
      <c r="DH83" s="89">
        <f>'Прил №3 (к Постанов. 11)'!T29+'Прил №3 (к Постанов. 11)'!T30</f>
        <v>11443.117744786214</v>
      </c>
      <c r="DI83" s="89"/>
      <c r="DJ83" s="89"/>
      <c r="DK83" s="89">
        <f>'Прил №3 (к Постанов. 11)'!U29+'Прил №3 (к Постанов. 11)'!U30</f>
        <v>21835.346775664311</v>
      </c>
      <c r="DL83" s="89"/>
      <c r="DM83" s="89"/>
      <c r="DN83" s="89">
        <f>'Прил №3 (к Постанов. 11)'!V29+'Прил №3 (к Постанов. 11)'!V30</f>
        <v>11443.117744786214</v>
      </c>
      <c r="DO83" s="89"/>
      <c r="DP83" s="89"/>
      <c r="DQ83" s="89">
        <f>'Прил №3 (к Постанов. 11)'!W29+'Прил №3 (к Постанов. 11)'!W30</f>
        <v>16446.760405028952</v>
      </c>
      <c r="DR83" s="89"/>
      <c r="DS83" s="89"/>
      <c r="DT83" s="89">
        <f>'Прил №3 (к Постанов. 11)'!X29+'Прил №3 (к Постанов. 11)'!X30</f>
        <v>11443.117744786214</v>
      </c>
      <c r="DU83" s="89"/>
      <c r="DV83" s="89"/>
      <c r="DW83" s="89">
        <f>'Прил №3 (к Постанов. 11)'!AE29+'Прил №3 (к Постанов. 11)'!AE30</f>
        <v>0</v>
      </c>
      <c r="DX83" s="89"/>
      <c r="DY83" s="89"/>
      <c r="DZ83" s="89">
        <f>'Прил №3 (к Постанов. 11)'!AH29+'Прил №3 (к Постанов. 11)'!AH30</f>
        <v>0</v>
      </c>
      <c r="EA83" s="89"/>
      <c r="EB83" s="89"/>
      <c r="EC83" s="89">
        <f>'Прил №3 (к Постанов. 11)'!AK29+'Прил №3 (к Постанов. 11)'!AK30</f>
        <v>0</v>
      </c>
      <c r="ED83" s="89"/>
      <c r="EE83" s="89"/>
      <c r="EF83" s="89">
        <f>'Прил №3 (к Постанов. 11)'!AN29+'Прил №3 (к Постанов. 11)'!AN30</f>
        <v>0</v>
      </c>
      <c r="EG83" s="89"/>
      <c r="EH83" s="89"/>
    </row>
    <row r="84" spans="1:140" s="83" customFormat="1" hidden="1" outlineLevel="1">
      <c r="B84" s="85"/>
      <c r="F84" s="89"/>
      <c r="G84" s="89"/>
      <c r="H84" s="89"/>
      <c r="I84" s="124"/>
      <c r="J84" s="89"/>
      <c r="K84" s="89"/>
      <c r="L84" s="124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</row>
    <row r="85" spans="1:140" s="83" customFormat="1" ht="15.75" hidden="1" outlineLevel="1" thickBot="1">
      <c r="B85" s="85" t="s">
        <v>274</v>
      </c>
      <c r="D85" s="83">
        <f>SUM(F85:BQ85)</f>
        <v>-5.8207660913467407E-11</v>
      </c>
      <c r="F85" s="89">
        <f>F77+BU77</f>
        <v>0</v>
      </c>
      <c r="G85" s="89">
        <f>G77+BV77</f>
        <v>0</v>
      </c>
      <c r="H85" s="89">
        <f>H77+BW77</f>
        <v>0</v>
      </c>
      <c r="I85" s="124">
        <f>I77+BX77</f>
        <v>4.441666736965999E-3</v>
      </c>
      <c r="J85" s="89"/>
      <c r="K85" s="89"/>
      <c r="L85" s="124">
        <f>L77+CA77</f>
        <v>0</v>
      </c>
      <c r="M85" s="89"/>
      <c r="N85" s="89"/>
      <c r="O85" s="89">
        <f>O77+CD77</f>
        <v>0</v>
      </c>
      <c r="P85" s="89"/>
      <c r="Q85" s="89"/>
      <c r="R85" s="89">
        <f>R77+CG77</f>
        <v>-8.9518059394322336E-4</v>
      </c>
      <c r="S85" s="89"/>
      <c r="T85" s="89"/>
      <c r="U85" s="89">
        <f>U77+CJ77</f>
        <v>0</v>
      </c>
      <c r="V85" s="89"/>
      <c r="W85" s="89"/>
      <c r="X85" s="89">
        <f>X77+CM77</f>
        <v>0</v>
      </c>
      <c r="Y85" s="89"/>
      <c r="Z85" s="89"/>
      <c r="AA85" s="89">
        <f>AA77+CP77</f>
        <v>5.8207660913467407E-11</v>
      </c>
      <c r="AB85" s="89"/>
      <c r="AC85" s="89"/>
      <c r="AD85" s="89">
        <f>AD77+CS77</f>
        <v>-5.8207660913467407E-11</v>
      </c>
      <c r="AE85" s="89"/>
      <c r="AF85" s="89"/>
      <c r="AG85" s="89">
        <f>AG77+CV77</f>
        <v>1.7462298274040222E-10</v>
      </c>
      <c r="AH85" s="89"/>
      <c r="AI85" s="89"/>
      <c r="AJ85" s="89">
        <f>AJ77+CY77</f>
        <v>0</v>
      </c>
      <c r="AK85" s="89"/>
      <c r="AL85" s="89"/>
      <c r="AM85" s="89">
        <f>AM77+DB77</f>
        <v>0</v>
      </c>
      <c r="AN85" s="89"/>
      <c r="AO85" s="89"/>
      <c r="AP85" s="89">
        <f>AP77+DE77</f>
        <v>1.1641532182693481E-10</v>
      </c>
      <c r="AQ85" s="89"/>
      <c r="AR85" s="89"/>
      <c r="AS85" s="89">
        <f>AS77+DH77</f>
        <v>0</v>
      </c>
      <c r="AT85" s="89"/>
      <c r="AU85" s="89"/>
      <c r="AV85" s="89">
        <f>AV77+DK77</f>
        <v>0</v>
      </c>
      <c r="AW85" s="89"/>
      <c r="AX85" s="89"/>
      <c r="AY85" s="89">
        <f>AY77+DN77</f>
        <v>-5.8207660913467407E-11</v>
      </c>
      <c r="AZ85" s="89"/>
      <c r="BA85" s="89"/>
      <c r="BB85" s="89">
        <f>BB77+DQ77</f>
        <v>0</v>
      </c>
      <c r="BC85" s="89"/>
      <c r="BD85" s="89"/>
      <c r="BE85" s="89">
        <f t="shared" ref="BE85" si="199">BE77+DT77</f>
        <v>0</v>
      </c>
      <c r="BF85" s="89"/>
      <c r="BG85" s="89"/>
      <c r="BH85" s="89">
        <f>BH77+DW77</f>
        <v>-5.8207660913467407E-11</v>
      </c>
      <c r="BI85" s="89"/>
      <c r="BJ85" s="89"/>
      <c r="BK85" s="89">
        <f>BK77+DZ77</f>
        <v>-19.047496839426458</v>
      </c>
      <c r="BL85" s="89"/>
      <c r="BM85" s="89"/>
      <c r="BN85" s="89">
        <f>BN77+EC77</f>
        <v>5.8207660913467407E-11</v>
      </c>
      <c r="BO85" s="89"/>
      <c r="BP85" s="89"/>
      <c r="BQ85" s="89">
        <f>BQ77+EF77</f>
        <v>19.043950352992397</v>
      </c>
      <c r="BR85" s="89"/>
      <c r="BS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285"/>
      <c r="DX85" s="89"/>
      <c r="DY85" s="89"/>
      <c r="DZ85" s="285"/>
      <c r="EA85" s="89"/>
      <c r="EB85" s="89"/>
      <c r="EC85" s="285"/>
      <c r="ED85" s="89"/>
      <c r="EE85" s="89"/>
      <c r="EF85" s="285"/>
      <c r="EG85" s="89"/>
      <c r="EH85" s="89"/>
    </row>
    <row r="86" spans="1:140" s="83" customFormat="1" ht="15.75" hidden="1" outlineLevel="1" thickBot="1">
      <c r="B86" s="85"/>
      <c r="D86" s="269">
        <f>D85*0.8</f>
        <v>-4.6566128730773928E-11</v>
      </c>
      <c r="F86" s="89"/>
      <c r="G86" s="89"/>
      <c r="H86" s="89"/>
      <c r="I86" s="124"/>
      <c r="J86" s="89"/>
      <c r="K86" s="89"/>
      <c r="L86" s="124"/>
      <c r="M86" s="89"/>
      <c r="N86" s="89"/>
      <c r="O86" s="89">
        <f>O85*0.8</f>
        <v>0</v>
      </c>
      <c r="P86" s="124"/>
      <c r="Q86" s="89"/>
      <c r="R86" s="89">
        <f>R85*0.8</f>
        <v>-7.1614447515457871E-4</v>
      </c>
      <c r="S86" s="89"/>
      <c r="T86" s="89"/>
      <c r="U86" s="89">
        <f>U85*0.8</f>
        <v>0</v>
      </c>
      <c r="V86" s="89"/>
      <c r="W86" s="210"/>
      <c r="X86" s="89">
        <f>X85*0.8</f>
        <v>0</v>
      </c>
      <c r="Y86" s="285"/>
      <c r="Z86" s="89"/>
      <c r="AA86" s="89">
        <f>AA85*0.8</f>
        <v>4.6566128730773928E-11</v>
      </c>
      <c r="AB86" s="89"/>
      <c r="AC86" s="89"/>
      <c r="AD86" s="89">
        <f>AD85*0.8</f>
        <v>-4.6566128730773928E-11</v>
      </c>
      <c r="AE86" s="89"/>
      <c r="AF86" s="89"/>
      <c r="AG86" s="89">
        <f>AG85*0.8</f>
        <v>1.396983861923218E-10</v>
      </c>
      <c r="AH86" s="89"/>
      <c r="AI86" s="89"/>
      <c r="AJ86" s="89">
        <f>AJ85*0.8</f>
        <v>0</v>
      </c>
      <c r="AK86" s="89"/>
      <c r="AL86" s="89"/>
      <c r="AM86" s="89">
        <f>AM85*0.8</f>
        <v>0</v>
      </c>
      <c r="AN86" s="89"/>
      <c r="AO86" s="89"/>
      <c r="AP86" s="89">
        <f>AP85*0.8</f>
        <v>9.3132257461547857E-11</v>
      </c>
      <c r="AQ86" s="89"/>
      <c r="AR86" s="89"/>
      <c r="AS86" s="89">
        <f>AS85*0.8</f>
        <v>0</v>
      </c>
      <c r="AT86" s="89"/>
      <c r="AU86" s="89"/>
      <c r="AV86" s="89">
        <f>AV85*0.8</f>
        <v>0</v>
      </c>
      <c r="AW86" s="89"/>
      <c r="AX86" s="89"/>
      <c r="AY86" s="89">
        <f>AY85*0.8</f>
        <v>-4.6566128730773928E-11</v>
      </c>
      <c r="AZ86" s="89"/>
      <c r="BA86" s="89"/>
      <c r="BB86" s="89">
        <f>BB85*0.8</f>
        <v>0</v>
      </c>
      <c r="BC86" s="89"/>
      <c r="BD86" s="89"/>
      <c r="BE86" s="89">
        <f>BE85*0.8</f>
        <v>0</v>
      </c>
      <c r="BF86" s="89"/>
      <c r="BG86" s="89"/>
      <c r="BH86" s="89">
        <f>BH85*0.8</f>
        <v>-4.6566128730773928E-11</v>
      </c>
      <c r="BI86" s="89"/>
      <c r="BJ86" s="89"/>
      <c r="BK86" s="89">
        <f>BK85*0.8</f>
        <v>-15.237997471541167</v>
      </c>
      <c r="BL86" s="89"/>
      <c r="BM86" s="89"/>
      <c r="BN86" s="89">
        <f>BN85*0.8</f>
        <v>4.6566128730773928E-11</v>
      </c>
      <c r="BO86" s="89"/>
      <c r="BP86" s="89"/>
      <c r="BQ86" s="89">
        <f>BQ85*0.8</f>
        <v>15.235160282393919</v>
      </c>
      <c r="BR86" s="89"/>
      <c r="BS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  <c r="EG86" s="89"/>
      <c r="EH86" s="89"/>
    </row>
    <row r="87" spans="1:140" s="83" customFormat="1" hidden="1">
      <c r="B87" s="85"/>
      <c r="F87" s="89"/>
      <c r="G87" s="89"/>
      <c r="H87" s="89"/>
      <c r="I87" s="124"/>
      <c r="J87" s="89"/>
      <c r="K87" s="89"/>
      <c r="L87" s="124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210"/>
      <c r="BI87" s="89"/>
      <c r="BJ87" s="89"/>
      <c r="BK87" s="210"/>
      <c r="BL87" s="89"/>
      <c r="BM87" s="89"/>
      <c r="BN87" s="210"/>
      <c r="BO87" s="89"/>
      <c r="BP87" s="89"/>
      <c r="BQ87" s="210"/>
      <c r="BR87" s="89"/>
      <c r="BS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  <c r="EG87" s="89"/>
      <c r="EH87" s="89"/>
    </row>
    <row r="88" spans="1:140" s="198" customFormat="1" ht="28.5" hidden="1">
      <c r="A88" s="196"/>
      <c r="B88" s="197" t="s">
        <v>282</v>
      </c>
      <c r="C88" s="196"/>
      <c r="D88" s="196">
        <f>SUM(F88:BQ88)</f>
        <v>783529.36629490647</v>
      </c>
      <c r="E88" s="196"/>
      <c r="F88" s="149">
        <f>'свод Инв.обяз.'!T4</f>
        <v>11277.584854183202</v>
      </c>
      <c r="G88" s="149">
        <f>'свод Инв.обяз.'!T5</f>
        <v>16900.965152567187</v>
      </c>
      <c r="H88" s="149">
        <f>'свод Инв.обяз.'!T6</f>
        <v>28722.748095636067</v>
      </c>
      <c r="I88" s="149">
        <f>'свод Инв.обяз.'!T7</f>
        <v>38170.026996921159</v>
      </c>
      <c r="J88" s="149"/>
      <c r="K88" s="149"/>
      <c r="L88" s="149">
        <f>'свод Инв.обяз.'!T8</f>
        <v>43028.627574724916</v>
      </c>
      <c r="M88" s="149"/>
      <c r="N88" s="149"/>
      <c r="O88" s="149">
        <f>'свод Инв.обяз.'!T9</f>
        <v>43028.627574724916</v>
      </c>
      <c r="P88" s="149"/>
      <c r="Q88" s="149"/>
      <c r="R88" s="149">
        <f>'свод Инв.обяз.'!T10</f>
        <v>43028.627574724916</v>
      </c>
      <c r="S88" s="149"/>
      <c r="T88" s="149"/>
      <c r="U88" s="149">
        <f>'свод Инв.обяз.'!T11</f>
        <v>43028.627574724916</v>
      </c>
      <c r="V88" s="149"/>
      <c r="W88" s="149"/>
      <c r="X88" s="149">
        <f>'свод Инв.обяз.'!T12</f>
        <v>43028.627574724916</v>
      </c>
      <c r="Y88" s="149"/>
      <c r="Z88" s="149"/>
      <c r="AA88" s="149">
        <f>'свод Инв.обяз.'!T13</f>
        <v>43028.627574724916</v>
      </c>
      <c r="AB88" s="149"/>
      <c r="AC88" s="149"/>
      <c r="AD88" s="149">
        <f>'свод Инв.обяз.'!T14</f>
        <v>43028.627574724916</v>
      </c>
      <c r="AE88" s="149"/>
      <c r="AF88" s="149"/>
      <c r="AG88" s="149">
        <f>'свод Инв.обяз.'!T15</f>
        <v>43028.627574724916</v>
      </c>
      <c r="AH88" s="149"/>
      <c r="AI88" s="149"/>
      <c r="AJ88" s="149">
        <f>'свод Инв.обяз.'!T16</f>
        <v>43028.627574724916</v>
      </c>
      <c r="AK88" s="149"/>
      <c r="AL88" s="149"/>
      <c r="AM88" s="149">
        <f>'свод Инв.обяз.'!T17</f>
        <v>43028.627574724916</v>
      </c>
      <c r="AN88" s="149"/>
      <c r="AO88" s="149"/>
      <c r="AP88" s="149">
        <f>'свод Инв.обяз.'!T18</f>
        <v>43028.627574724916</v>
      </c>
      <c r="AQ88" s="149"/>
      <c r="AR88" s="149"/>
      <c r="AS88" s="149">
        <f>'свод Инв.обяз.'!T19</f>
        <v>43028.627574724916</v>
      </c>
      <c r="AT88" s="149"/>
      <c r="AU88" s="149"/>
      <c r="AV88" s="149">
        <f>'свод Инв.обяз.'!T20</f>
        <v>43028.627574724916</v>
      </c>
      <c r="AW88" s="149"/>
      <c r="AX88" s="149"/>
      <c r="AY88" s="149">
        <f>'свод Инв.обяз.'!T21</f>
        <v>43028.627574724916</v>
      </c>
      <c r="AZ88" s="149"/>
      <c r="BA88" s="149"/>
      <c r="BB88" s="149">
        <f>'свод Инв.обяз.'!T22</f>
        <v>43028.627574724916</v>
      </c>
      <c r="BC88" s="149"/>
      <c r="BD88" s="149"/>
      <c r="BE88" s="149">
        <f>'свод Инв.обяз.'!T23</f>
        <v>43028.627574724916</v>
      </c>
      <c r="BF88" s="149"/>
      <c r="BG88" s="149"/>
      <c r="BH88" s="149">
        <f>'свод Инв.обяз.'!T24</f>
        <v>0</v>
      </c>
      <c r="BI88" s="149"/>
      <c r="BJ88" s="149"/>
      <c r="BK88" s="149">
        <f>'свод Инв.обяз.'!T25</f>
        <v>0</v>
      </c>
      <c r="BL88" s="149"/>
      <c r="BM88" s="149"/>
      <c r="BN88" s="149">
        <f>'свод Инв.обяз.'!T26</f>
        <v>0</v>
      </c>
      <c r="BO88" s="149"/>
      <c r="BP88" s="149"/>
      <c r="BQ88" s="149">
        <f>'свод Инв.обяз.'!T27</f>
        <v>0</v>
      </c>
      <c r="BR88" s="149"/>
      <c r="BS88" s="149"/>
      <c r="BT88" s="196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  <c r="EC88" s="149"/>
      <c r="ED88" s="149"/>
      <c r="EE88" s="149"/>
      <c r="EF88" s="149"/>
      <c r="EG88" s="149"/>
      <c r="EH88" s="149"/>
    </row>
    <row r="89" spans="1:140" s="198" customFormat="1" ht="45.75" hidden="1" customHeight="1">
      <c r="A89" s="196"/>
      <c r="B89" s="197" t="s">
        <v>334</v>
      </c>
      <c r="C89" s="196"/>
      <c r="D89" s="196">
        <f>SUM(F89:BQ89)</f>
        <v>954493.12624736351</v>
      </c>
      <c r="E89" s="196"/>
      <c r="F89" s="149">
        <f>'свод Инв.обяз.'!O4</f>
        <v>11250.247079999994</v>
      </c>
      <c r="G89" s="149">
        <f>'свод Инв.обяз.'!O5</f>
        <v>2829.4542999999999</v>
      </c>
      <c r="H89" s="149">
        <f>'свод Инв.обяз.'!O6</f>
        <v>29224.2</v>
      </c>
      <c r="I89" s="149">
        <f>'свод Инв.обяз.'!O7</f>
        <v>18383.39</v>
      </c>
      <c r="J89" s="149"/>
      <c r="K89" s="149"/>
      <c r="L89" s="149">
        <f>'свод Инв.обяз.'!O8</f>
        <v>16797.12432986161</v>
      </c>
      <c r="M89" s="149"/>
      <c r="N89" s="149"/>
      <c r="O89" s="149">
        <f>'свод Инв.обяз.'!O9+'свод Инв.обяз.'!Q9</f>
        <v>43028.630000000005</v>
      </c>
      <c r="P89" s="149"/>
      <c r="Q89" s="149"/>
      <c r="R89" s="149">
        <f>'свод Инв.обяз.'!O10+'свод Инв.обяз.'!Q10</f>
        <v>39004.47431956714</v>
      </c>
      <c r="S89" s="149"/>
      <c r="T89" s="149"/>
      <c r="U89" s="149">
        <f>'свод Инв.обяз.'!O11+'свод Инв.обяз.'!Q11</f>
        <v>62986.599929280084</v>
      </c>
      <c r="V89" s="149"/>
      <c r="W89" s="149"/>
      <c r="X89" s="149">
        <f>'свод Инв.обяз.'!O12</f>
        <v>38840.551960581157</v>
      </c>
      <c r="Y89" s="149"/>
      <c r="Z89" s="149"/>
      <c r="AA89" s="149">
        <f>'свод Инв.обяз.'!O13</f>
        <v>45519.759180258516</v>
      </c>
      <c r="AB89" s="149"/>
      <c r="AC89" s="149"/>
      <c r="AD89" s="149">
        <f>'свод Инв.обяз.'!O14</f>
        <v>49816.05950964665</v>
      </c>
      <c r="AE89" s="149"/>
      <c r="AF89" s="149"/>
      <c r="AG89" s="149">
        <f>'свод Инв.обяз.'!O15</f>
        <v>34413.83064625378</v>
      </c>
      <c r="AH89" s="149"/>
      <c r="AI89" s="149"/>
      <c r="AJ89" s="149">
        <f>'свод Инв.обяз.'!O16</f>
        <v>60696.983233960935</v>
      </c>
      <c r="AK89" s="149"/>
      <c r="AL89" s="149"/>
      <c r="AM89" s="149">
        <f>'свод Инв.обяз.'!O17</f>
        <v>60380.421298119349</v>
      </c>
      <c r="AN89" s="149"/>
      <c r="AO89" s="149"/>
      <c r="AP89" s="149">
        <f>'свод Инв.обяз.'!O18</f>
        <v>55623.540581646623</v>
      </c>
      <c r="AQ89" s="149"/>
      <c r="AR89" s="149"/>
      <c r="AS89" s="149">
        <f>'свод Инв.обяз.'!O19</f>
        <v>51831.373233486585</v>
      </c>
      <c r="AT89" s="149"/>
      <c r="AU89" s="149"/>
      <c r="AV89" s="149">
        <f>'свод Инв.обяз.'!O20</f>
        <v>49074.401805024099</v>
      </c>
      <c r="AW89" s="149"/>
      <c r="AX89" s="149"/>
      <c r="AY89" s="149">
        <f>'свод Инв.обяз.'!O21</f>
        <v>46354.310499376123</v>
      </c>
      <c r="AZ89" s="149"/>
      <c r="BA89" s="149"/>
      <c r="BB89" s="149">
        <f>'свод Инв.обяз.'!O22</f>
        <v>43685.815434388736</v>
      </c>
      <c r="BC89" s="149"/>
      <c r="BD89" s="149"/>
      <c r="BE89" s="149">
        <f>'свод Инв.обяз.'!O23</f>
        <v>40023.26780932831</v>
      </c>
      <c r="BF89" s="149"/>
      <c r="BG89" s="149"/>
      <c r="BH89" s="149">
        <f>'свод Инв.обяз.'!O24</f>
        <v>38682.172774145998</v>
      </c>
      <c r="BI89" s="149"/>
      <c r="BJ89" s="149"/>
      <c r="BK89" s="149">
        <f>'свод Инв.обяз.'!O25</f>
        <v>38682.172774145998</v>
      </c>
      <c r="BL89" s="149"/>
      <c r="BM89" s="149"/>
      <c r="BN89" s="149">
        <f>'свод Инв.обяз.'!O26</f>
        <v>38682.172774145998</v>
      </c>
      <c r="BO89" s="149"/>
      <c r="BP89" s="149"/>
      <c r="BQ89" s="149">
        <f>'свод Инв.обяз.'!O27</f>
        <v>38682.172774145998</v>
      </c>
      <c r="BR89" s="149"/>
      <c r="BS89" s="149"/>
      <c r="BT89" s="196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  <c r="EC89" s="149"/>
      <c r="ED89" s="149"/>
      <c r="EE89" s="149"/>
      <c r="EF89" s="149"/>
      <c r="EG89" s="149"/>
      <c r="EH89" s="149"/>
    </row>
    <row r="90" spans="1:140" s="198" customFormat="1" ht="17.25" hidden="1" customHeight="1">
      <c r="A90" s="196"/>
      <c r="B90" s="197" t="s">
        <v>285</v>
      </c>
      <c r="C90" s="196"/>
      <c r="D90" s="196">
        <f>SUM(F90:BQ90)</f>
        <v>170963.75995245739</v>
      </c>
      <c r="E90" s="196"/>
      <c r="F90" s="149">
        <f>F89-F88</f>
        <v>-27.337774183208239</v>
      </c>
      <c r="G90" s="149">
        <f>G89-G88</f>
        <v>-14071.510852567188</v>
      </c>
      <c r="H90" s="149">
        <f>H89-H88</f>
        <v>501.45190436393386</v>
      </c>
      <c r="I90" s="149">
        <f>I89-I88</f>
        <v>-19786.636996921159</v>
      </c>
      <c r="J90" s="149"/>
      <c r="K90" s="149"/>
      <c r="L90" s="149">
        <f>L89-L88</f>
        <v>-26231.503244863306</v>
      </c>
      <c r="M90" s="149"/>
      <c r="N90" s="149"/>
      <c r="O90" s="149">
        <f>O89-O88</f>
        <v>2.4252750881714746E-3</v>
      </c>
      <c r="P90" s="149"/>
      <c r="Q90" s="149"/>
      <c r="R90" s="149">
        <f t="shared" ref="R90:BE90" si="200">R89-R88</f>
        <v>-4024.1532551577766</v>
      </c>
      <c r="S90" s="149"/>
      <c r="T90" s="149"/>
      <c r="U90" s="149">
        <f t="shared" si="200"/>
        <v>19957.972354555168</v>
      </c>
      <c r="V90" s="149"/>
      <c r="W90" s="149"/>
      <c r="X90" s="149">
        <f t="shared" si="200"/>
        <v>-4188.0756141437596</v>
      </c>
      <c r="Y90" s="149"/>
      <c r="Z90" s="149"/>
      <c r="AA90" s="149">
        <f t="shared" si="200"/>
        <v>2491.1316055335992</v>
      </c>
      <c r="AB90" s="149"/>
      <c r="AC90" s="149"/>
      <c r="AD90" s="149">
        <f t="shared" si="200"/>
        <v>6787.431934921733</v>
      </c>
      <c r="AE90" s="149"/>
      <c r="AF90" s="149"/>
      <c r="AG90" s="149">
        <f t="shared" si="200"/>
        <v>-8614.7969284711362</v>
      </c>
      <c r="AH90" s="149"/>
      <c r="AI90" s="149"/>
      <c r="AJ90" s="149">
        <f t="shared" si="200"/>
        <v>17668.355659236018</v>
      </c>
      <c r="AK90" s="149"/>
      <c r="AL90" s="149"/>
      <c r="AM90" s="149">
        <f t="shared" si="200"/>
        <v>17351.793723394432</v>
      </c>
      <c r="AN90" s="149"/>
      <c r="AO90" s="149"/>
      <c r="AP90" s="149">
        <f t="shared" si="200"/>
        <v>12594.913006921706</v>
      </c>
      <c r="AQ90" s="149"/>
      <c r="AR90" s="149"/>
      <c r="AS90" s="149">
        <f t="shared" si="200"/>
        <v>8802.7456587616689</v>
      </c>
      <c r="AT90" s="149"/>
      <c r="AU90" s="149"/>
      <c r="AV90" s="149">
        <f t="shared" si="200"/>
        <v>6045.7742302991828</v>
      </c>
      <c r="AW90" s="149"/>
      <c r="AX90" s="149"/>
      <c r="AY90" s="149">
        <f t="shared" si="200"/>
        <v>3325.6829246512061</v>
      </c>
      <c r="AZ90" s="149"/>
      <c r="BA90" s="149"/>
      <c r="BB90" s="149">
        <f t="shared" si="200"/>
        <v>657.18785966381984</v>
      </c>
      <c r="BC90" s="149"/>
      <c r="BD90" s="149"/>
      <c r="BE90" s="149">
        <f t="shared" si="200"/>
        <v>-3005.3597653966062</v>
      </c>
      <c r="BF90" s="149"/>
      <c r="BG90" s="149"/>
      <c r="BH90" s="149">
        <f t="shared" ref="BH90" si="201">BH89-BH88</f>
        <v>38682.172774145998</v>
      </c>
      <c r="BI90" s="149"/>
      <c r="BJ90" s="149"/>
      <c r="BK90" s="149">
        <f t="shared" ref="BK90" si="202">BK89-BK88</f>
        <v>38682.172774145998</v>
      </c>
      <c r="BL90" s="149"/>
      <c r="BM90" s="149"/>
      <c r="BN90" s="149">
        <f t="shared" ref="BN90" si="203">BN89-BN88</f>
        <v>38682.172774145998</v>
      </c>
      <c r="BO90" s="149"/>
      <c r="BP90" s="149"/>
      <c r="BQ90" s="149">
        <f t="shared" ref="BQ90" si="204">BQ89-BQ88</f>
        <v>38682.172774145998</v>
      </c>
      <c r="BR90" s="149"/>
      <c r="BS90" s="149"/>
      <c r="BT90" s="196"/>
      <c r="BU90" s="149"/>
      <c r="BV90" s="149"/>
      <c r="BW90" s="149"/>
      <c r="BX90" s="149"/>
      <c r="BY90" s="149"/>
      <c r="BZ90" s="149"/>
      <c r="CA90" s="149"/>
      <c r="CB90" s="149"/>
      <c r="CC90" s="149"/>
      <c r="CD90" s="149"/>
      <c r="CE90" s="149"/>
      <c r="CF90" s="149"/>
      <c r="CG90" s="149"/>
      <c r="CH90" s="149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49"/>
      <c r="CX90" s="149"/>
      <c r="CY90" s="149"/>
      <c r="CZ90" s="149"/>
      <c r="DA90" s="149"/>
      <c r="DB90" s="149"/>
      <c r="DC90" s="149"/>
      <c r="DD90" s="149"/>
      <c r="DE90" s="149"/>
      <c r="DF90" s="149"/>
      <c r="DG90" s="149"/>
      <c r="DH90" s="149"/>
      <c r="DI90" s="149"/>
      <c r="DJ90" s="149"/>
      <c r="DK90" s="149"/>
      <c r="DL90" s="149"/>
      <c r="DM90" s="149"/>
      <c r="DN90" s="149"/>
      <c r="DO90" s="149"/>
      <c r="DP90" s="149"/>
      <c r="DQ90" s="149"/>
      <c r="DR90" s="149"/>
      <c r="DS90" s="149"/>
      <c r="DT90" s="149"/>
      <c r="DU90" s="149"/>
      <c r="DV90" s="149"/>
      <c r="DW90" s="149"/>
      <c r="DX90" s="149"/>
      <c r="DY90" s="149"/>
      <c r="DZ90" s="149"/>
      <c r="EA90" s="149"/>
      <c r="EB90" s="149"/>
      <c r="EC90" s="149"/>
      <c r="ED90" s="149"/>
      <c r="EE90" s="149"/>
      <c r="EF90" s="149"/>
      <c r="EG90" s="149"/>
      <c r="EH90" s="149"/>
    </row>
    <row r="91" spans="1:140" s="83" customFormat="1">
      <c r="B91" s="85"/>
      <c r="F91" s="89"/>
      <c r="G91" s="89"/>
      <c r="H91" s="89"/>
      <c r="I91" s="124"/>
      <c r="J91" s="89"/>
      <c r="K91" s="89"/>
      <c r="L91" s="124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</row>
    <row r="92" spans="1:140" s="83" customFormat="1" hidden="1" outlineLevel="1">
      <c r="B92" s="85"/>
      <c r="F92" s="89"/>
      <c r="G92" s="89"/>
      <c r="H92" s="89"/>
      <c r="I92" s="124"/>
      <c r="J92" s="89"/>
      <c r="K92" s="89"/>
      <c r="L92" s="124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</row>
    <row r="93" spans="1:140" hidden="1" outlineLevel="1">
      <c r="I93" s="82"/>
      <c r="J93" s="69"/>
      <c r="K93" s="69"/>
      <c r="L93" s="69"/>
      <c r="M93" s="69"/>
      <c r="N93" s="69"/>
      <c r="R93" s="76"/>
      <c r="U93" s="76"/>
      <c r="X93" s="76"/>
      <c r="AA93" s="76"/>
      <c r="AD93" s="76"/>
      <c r="AG93" s="76"/>
      <c r="BX93" s="82"/>
    </row>
    <row r="94" spans="1:140" hidden="1" outlineLevel="1">
      <c r="N94" s="69"/>
      <c r="AD94" s="76"/>
    </row>
    <row r="95" spans="1:140" hidden="1" outlineLevel="1">
      <c r="B95" s="6" t="s">
        <v>248</v>
      </c>
      <c r="I95" s="309">
        <f>I9</f>
        <v>2020</v>
      </c>
      <c r="J95" s="309"/>
      <c r="K95" s="309"/>
      <c r="L95" s="309">
        <f>L9</f>
        <v>2021</v>
      </c>
      <c r="M95" s="309"/>
      <c r="N95" s="309"/>
      <c r="O95" s="309">
        <f>O9</f>
        <v>2022</v>
      </c>
      <c r="P95" s="309"/>
      <c r="Q95" s="309"/>
      <c r="R95" s="309">
        <f>R9</f>
        <v>2023</v>
      </c>
      <c r="S95" s="309"/>
      <c r="T95" s="309"/>
      <c r="U95" s="309">
        <f>U9</f>
        <v>2024</v>
      </c>
      <c r="V95" s="309"/>
      <c r="W95" s="309"/>
      <c r="X95" s="309">
        <f>X9</f>
        <v>2025</v>
      </c>
      <c r="Y95" s="309"/>
      <c r="Z95" s="309"/>
      <c r="AA95" s="309">
        <f>AA9</f>
        <v>2026</v>
      </c>
      <c r="AB95" s="309"/>
      <c r="AC95" s="309"/>
      <c r="AD95" s="309">
        <f>AD9</f>
        <v>2027</v>
      </c>
      <c r="AE95" s="309"/>
      <c r="AF95" s="309"/>
      <c r="AG95" s="309">
        <f>AG9</f>
        <v>2028</v>
      </c>
      <c r="AH95" s="309"/>
      <c r="AI95" s="309"/>
      <c r="AJ95" s="309">
        <f>AJ9</f>
        <v>2029</v>
      </c>
      <c r="AK95" s="309"/>
      <c r="AL95" s="309"/>
      <c r="AM95" s="309">
        <f>AM9</f>
        <v>2030</v>
      </c>
      <c r="AN95" s="309"/>
      <c r="AO95" s="309"/>
      <c r="AP95" s="309">
        <f>AP9</f>
        <v>2031</v>
      </c>
      <c r="AQ95" s="309"/>
      <c r="AR95" s="309"/>
      <c r="AS95" s="309">
        <f>AS9</f>
        <v>2032</v>
      </c>
      <c r="AT95" s="309"/>
      <c r="AU95" s="309"/>
      <c r="AV95" s="309">
        <f>AV9</f>
        <v>2033</v>
      </c>
      <c r="AW95" s="309"/>
      <c r="AX95" s="309"/>
      <c r="AY95" s="309">
        <f>AY9</f>
        <v>2034</v>
      </c>
      <c r="AZ95" s="309"/>
      <c r="BA95" s="309"/>
      <c r="BB95" s="309">
        <f>BB9</f>
        <v>2035</v>
      </c>
      <c r="BC95" s="309"/>
      <c r="BD95" s="309"/>
      <c r="BE95" s="309">
        <f>BE9</f>
        <v>2036</v>
      </c>
      <c r="BF95" s="309"/>
      <c r="BG95" s="309"/>
      <c r="BH95" s="309">
        <f>BH9</f>
        <v>2037</v>
      </c>
      <c r="BI95" s="309"/>
      <c r="BJ95" s="309"/>
      <c r="BK95" s="309">
        <f>BK9</f>
        <v>2038</v>
      </c>
      <c r="BL95" s="309"/>
      <c r="BM95" s="309"/>
      <c r="BN95" s="309">
        <f>BN9</f>
        <v>2039</v>
      </c>
      <c r="BO95" s="309"/>
      <c r="BP95" s="309"/>
      <c r="BQ95" s="309">
        <f>BQ9</f>
        <v>2040</v>
      </c>
      <c r="BR95" s="309"/>
      <c r="BS95" s="309"/>
    </row>
    <row r="96" spans="1:140" ht="30" hidden="1" outlineLevel="1">
      <c r="B96" s="71" t="s">
        <v>167</v>
      </c>
      <c r="I96" s="110">
        <f t="shared" ref="I96:I102" si="205">I60+I175</f>
        <v>523153.28119000001</v>
      </c>
      <c r="J96" s="108"/>
      <c r="K96" s="108"/>
      <c r="L96" s="110">
        <f t="shared" ref="L96:L102" si="206">L60+L175</f>
        <v>555817.03651862079</v>
      </c>
      <c r="M96" s="108"/>
      <c r="N96" s="108"/>
      <c r="O96" s="108">
        <f t="shared" ref="O96:O102" si="207">O60+O175</f>
        <v>581843.02578066662</v>
      </c>
      <c r="P96" s="108"/>
      <c r="Q96" s="108"/>
      <c r="R96" s="108">
        <f t="shared" ref="R96:R102" si="208">R60+R175</f>
        <v>619509.23205425311</v>
      </c>
      <c r="S96" s="108"/>
      <c r="T96" s="108"/>
      <c r="U96" s="108">
        <f t="shared" ref="U96:U102" si="209">U60+U175</f>
        <v>661846.16032789182</v>
      </c>
      <c r="V96" s="108"/>
      <c r="W96" s="108"/>
      <c r="X96" s="108">
        <f t="shared" ref="X96:X102" si="210">X60+X175</f>
        <v>712734.43679763458</v>
      </c>
      <c r="Y96" s="108"/>
      <c r="Z96" s="108"/>
      <c r="AA96" s="108">
        <f t="shared" ref="AA96:AA102" si="211">AA60+AA175</f>
        <v>736315.65549557563</v>
      </c>
      <c r="AB96" s="108"/>
      <c r="AC96" s="108"/>
      <c r="AD96" s="108">
        <f t="shared" ref="AD96:AD102" si="212">AD60+AD175</f>
        <v>760538.18981689215</v>
      </c>
      <c r="AE96" s="108"/>
      <c r="AF96" s="108"/>
      <c r="AG96" s="108">
        <f t="shared" ref="AG96:AG102" si="213">AG60+AG175</f>
        <v>779468.25536610978</v>
      </c>
      <c r="AH96" s="108"/>
      <c r="AI96" s="108"/>
      <c r="AJ96" s="108">
        <f t="shared" ref="AJ96:AJ102" si="214">AJ60+AJ175</f>
        <v>799561.69497174793</v>
      </c>
      <c r="AK96" s="108"/>
      <c r="AL96" s="108"/>
      <c r="AM96" s="108">
        <f t="shared" ref="AM96:AM102" si="215">AM60+AM175</f>
        <v>820335.68520418438</v>
      </c>
      <c r="AN96" s="108"/>
      <c r="AO96" s="108"/>
      <c r="AP96" s="108">
        <f t="shared" ref="AP96:AP102" si="216">AP60+AP175</f>
        <v>841917.08797197999</v>
      </c>
      <c r="AQ96" s="108"/>
      <c r="AR96" s="108"/>
      <c r="AS96" s="108">
        <f t="shared" ref="AS96:AS102" si="217">AS60+AS175</f>
        <v>865717.14867837389</v>
      </c>
      <c r="AT96" s="108"/>
      <c r="AU96" s="108"/>
      <c r="AV96" s="108">
        <f t="shared" ref="AV96:AV102" si="218">AV60+AV175</f>
        <v>891861.30043992016</v>
      </c>
      <c r="AW96" s="108"/>
      <c r="AX96" s="108"/>
      <c r="AY96" s="108">
        <f t="shared" ref="AY96:AY102" si="219">AY60+AY175</f>
        <v>919140.357273723</v>
      </c>
      <c r="AZ96" s="108"/>
      <c r="BA96" s="108"/>
      <c r="BB96" s="108">
        <f t="shared" ref="BB96:BB102" si="220">BB60+BB175</f>
        <v>947612.85297565954</v>
      </c>
      <c r="BC96" s="108"/>
      <c r="BD96" s="108"/>
      <c r="BE96" s="108">
        <f t="shared" ref="BE96:BE102" si="221">BE60+BE175</f>
        <v>976013.34802328167</v>
      </c>
      <c r="BF96" s="108"/>
      <c r="BG96" s="108"/>
      <c r="BH96" s="108">
        <f t="shared" ref="BH96:BH102" si="222">BH60+EI60</f>
        <v>601104.84006973496</v>
      </c>
      <c r="BI96" s="108"/>
      <c r="BJ96" s="108"/>
      <c r="BK96" s="108">
        <f t="shared" ref="BK96:BK102" si="223">BK60+EL60</f>
        <v>622146.68252170808</v>
      </c>
      <c r="BL96" s="108"/>
      <c r="BM96" s="108"/>
      <c r="BN96" s="108">
        <f t="shared" ref="BN96:BN102" si="224">BN60+EO60</f>
        <v>643732.90676201938</v>
      </c>
      <c r="BO96" s="108"/>
      <c r="BP96" s="108"/>
      <c r="BQ96" s="108">
        <f t="shared" ref="BQ96:BQ102" si="225">BQ60+ER60</f>
        <v>666225.51609760523</v>
      </c>
      <c r="BR96" s="108"/>
      <c r="BS96" s="108"/>
    </row>
    <row r="97" spans="1:141" hidden="1" outlineLevel="1">
      <c r="B97" s="71" t="s">
        <v>249</v>
      </c>
      <c r="I97" s="110">
        <f t="shared" si="205"/>
        <v>19063.680964700001</v>
      </c>
      <c r="J97" s="108"/>
      <c r="K97" s="108"/>
      <c r="L97" s="110">
        <f t="shared" si="206"/>
        <v>19275.800933800001</v>
      </c>
      <c r="M97" s="108"/>
      <c r="N97" s="108"/>
      <c r="O97" s="108">
        <f t="shared" si="207"/>
        <v>19035.28</v>
      </c>
      <c r="P97" s="108"/>
      <c r="Q97" s="108"/>
      <c r="R97" s="108">
        <f t="shared" si="208"/>
        <v>18474.890767132405</v>
      </c>
      <c r="S97" s="108"/>
      <c r="T97" s="108"/>
      <c r="U97" s="108">
        <f t="shared" si="209"/>
        <v>18474.890767132405</v>
      </c>
      <c r="V97" s="108"/>
      <c r="W97" s="108"/>
      <c r="X97" s="108">
        <f t="shared" si="210"/>
        <v>18474.890767132405</v>
      </c>
      <c r="Y97" s="108"/>
      <c r="Z97" s="108"/>
      <c r="AA97" s="108">
        <f t="shared" si="211"/>
        <v>18474.890767132405</v>
      </c>
      <c r="AB97" s="108"/>
      <c r="AC97" s="108"/>
      <c r="AD97" s="108">
        <f t="shared" si="212"/>
        <v>18474.890767132405</v>
      </c>
      <c r="AE97" s="108"/>
      <c r="AF97" s="108"/>
      <c r="AG97" s="108">
        <f t="shared" si="213"/>
        <v>18474.890767132405</v>
      </c>
      <c r="AH97" s="108"/>
      <c r="AI97" s="108"/>
      <c r="AJ97" s="108">
        <f t="shared" si="214"/>
        <v>18474.890767132405</v>
      </c>
      <c r="AK97" s="108"/>
      <c r="AL97" s="108"/>
      <c r="AM97" s="108">
        <f t="shared" si="215"/>
        <v>18474.890767132405</v>
      </c>
      <c r="AN97" s="108"/>
      <c r="AO97" s="108"/>
      <c r="AP97" s="108">
        <f t="shared" si="216"/>
        <v>18474.890767132405</v>
      </c>
      <c r="AQ97" s="108"/>
      <c r="AR97" s="108"/>
      <c r="AS97" s="108">
        <f t="shared" si="217"/>
        <v>18474.890767132405</v>
      </c>
      <c r="AT97" s="108"/>
      <c r="AU97" s="108"/>
      <c r="AV97" s="108">
        <f t="shared" si="218"/>
        <v>18474.890767132405</v>
      </c>
      <c r="AW97" s="108"/>
      <c r="AX97" s="108"/>
      <c r="AY97" s="108">
        <f t="shared" si="219"/>
        <v>18474.890767132405</v>
      </c>
      <c r="AZ97" s="108"/>
      <c r="BA97" s="108"/>
      <c r="BB97" s="108">
        <f t="shared" si="220"/>
        <v>18474.890767132405</v>
      </c>
      <c r="BC97" s="108"/>
      <c r="BD97" s="108"/>
      <c r="BE97" s="108">
        <f t="shared" si="221"/>
        <v>18474.890767132405</v>
      </c>
      <c r="BF97" s="108"/>
      <c r="BG97" s="108"/>
      <c r="BH97" s="108">
        <f t="shared" si="222"/>
        <v>10095.577534032402</v>
      </c>
      <c r="BI97" s="108"/>
      <c r="BJ97" s="108"/>
      <c r="BK97" s="108">
        <f t="shared" si="223"/>
        <v>10095.577534032402</v>
      </c>
      <c r="BL97" s="108"/>
      <c r="BM97" s="108"/>
      <c r="BN97" s="108">
        <f t="shared" si="224"/>
        <v>10095.577534032402</v>
      </c>
      <c r="BO97" s="108"/>
      <c r="BP97" s="108"/>
      <c r="BQ97" s="108">
        <f t="shared" si="225"/>
        <v>10095.577534032402</v>
      </c>
      <c r="BR97" s="108"/>
      <c r="BS97" s="108"/>
    </row>
    <row r="98" spans="1:141" hidden="1" outlineLevel="1">
      <c r="B98" s="71" t="s">
        <v>170</v>
      </c>
      <c r="I98" s="110">
        <f t="shared" si="205"/>
        <v>15028.9116571</v>
      </c>
      <c r="J98" s="108"/>
      <c r="K98" s="108"/>
      <c r="L98" s="110">
        <f t="shared" si="206"/>
        <v>15054.113225500001</v>
      </c>
      <c r="M98" s="108"/>
      <c r="N98" s="108"/>
      <c r="O98" s="108">
        <f t="shared" si="207"/>
        <v>14914.970000000001</v>
      </c>
      <c r="P98" s="108"/>
      <c r="Q98" s="108"/>
      <c r="R98" s="108">
        <f t="shared" si="208"/>
        <v>14775.179718932402</v>
      </c>
      <c r="S98" s="108"/>
      <c r="T98" s="108"/>
      <c r="U98" s="108">
        <f t="shared" si="209"/>
        <v>14775.179718932402</v>
      </c>
      <c r="V98" s="108"/>
      <c r="W98" s="108"/>
      <c r="X98" s="108">
        <f t="shared" si="210"/>
        <v>14775.179718932402</v>
      </c>
      <c r="Y98" s="108"/>
      <c r="Z98" s="108"/>
      <c r="AA98" s="108">
        <f t="shared" si="211"/>
        <v>14775.179718932402</v>
      </c>
      <c r="AB98" s="108"/>
      <c r="AC98" s="108"/>
      <c r="AD98" s="108">
        <f t="shared" si="212"/>
        <v>14775.179718932402</v>
      </c>
      <c r="AE98" s="108"/>
      <c r="AF98" s="108"/>
      <c r="AG98" s="108">
        <f t="shared" si="213"/>
        <v>14775.179718932402</v>
      </c>
      <c r="AH98" s="108"/>
      <c r="AI98" s="108"/>
      <c r="AJ98" s="108">
        <f t="shared" si="214"/>
        <v>14775.179718932402</v>
      </c>
      <c r="AK98" s="108"/>
      <c r="AL98" s="108"/>
      <c r="AM98" s="108">
        <f t="shared" si="215"/>
        <v>14775.179718932402</v>
      </c>
      <c r="AN98" s="108"/>
      <c r="AO98" s="108"/>
      <c r="AP98" s="108">
        <f t="shared" si="216"/>
        <v>14775.179718932402</v>
      </c>
      <c r="AQ98" s="108"/>
      <c r="AR98" s="108"/>
      <c r="AS98" s="108">
        <f t="shared" si="217"/>
        <v>14775.179718932402</v>
      </c>
      <c r="AT98" s="108"/>
      <c r="AU98" s="108"/>
      <c r="AV98" s="108">
        <f t="shared" si="218"/>
        <v>14775.179718932402</v>
      </c>
      <c r="AW98" s="108"/>
      <c r="AX98" s="108"/>
      <c r="AY98" s="108">
        <f t="shared" si="219"/>
        <v>14775.179718932402</v>
      </c>
      <c r="AZ98" s="108"/>
      <c r="BA98" s="108"/>
      <c r="BB98" s="108">
        <f t="shared" si="220"/>
        <v>14775.179718932402</v>
      </c>
      <c r="BC98" s="108"/>
      <c r="BD98" s="108"/>
      <c r="BE98" s="108">
        <f t="shared" si="221"/>
        <v>14775.179718932402</v>
      </c>
      <c r="BF98" s="108"/>
      <c r="BG98" s="108"/>
      <c r="BH98" s="108">
        <f t="shared" si="222"/>
        <v>7792.7515461324019</v>
      </c>
      <c r="BI98" s="108"/>
      <c r="BJ98" s="108"/>
      <c r="BK98" s="108">
        <f t="shared" si="223"/>
        <v>7792.7515461324019</v>
      </c>
      <c r="BL98" s="108"/>
      <c r="BM98" s="108"/>
      <c r="BN98" s="108">
        <f t="shared" si="224"/>
        <v>7792.7515461324019</v>
      </c>
      <c r="BO98" s="108"/>
      <c r="BP98" s="108"/>
      <c r="BQ98" s="108">
        <f t="shared" si="225"/>
        <v>7792.7515461324019</v>
      </c>
      <c r="BR98" s="108"/>
      <c r="BS98" s="108"/>
    </row>
    <row r="99" spans="1:141" hidden="1" outlineLevel="1">
      <c r="B99" s="71" t="s">
        <v>235</v>
      </c>
      <c r="I99" s="110">
        <f t="shared" si="205"/>
        <v>4034.7693076000005</v>
      </c>
      <c r="J99" s="108"/>
      <c r="K99" s="108"/>
      <c r="L99" s="110">
        <f t="shared" si="206"/>
        <v>4221.6877082999999</v>
      </c>
      <c r="M99" s="108"/>
      <c r="N99" s="108"/>
      <c r="O99" s="108">
        <f t="shared" si="207"/>
        <v>4120.3099999999995</v>
      </c>
      <c r="P99" s="108"/>
      <c r="Q99" s="108"/>
      <c r="R99" s="108">
        <f t="shared" si="208"/>
        <v>3699.7110481999998</v>
      </c>
      <c r="S99" s="108"/>
      <c r="T99" s="108"/>
      <c r="U99" s="108">
        <f t="shared" si="209"/>
        <v>3699.7110481999998</v>
      </c>
      <c r="V99" s="108"/>
      <c r="W99" s="108"/>
      <c r="X99" s="108">
        <f t="shared" si="210"/>
        <v>3699.7110481999998</v>
      </c>
      <c r="Y99" s="108"/>
      <c r="Z99" s="108"/>
      <c r="AA99" s="108">
        <f t="shared" si="211"/>
        <v>3699.7110481999998</v>
      </c>
      <c r="AB99" s="108"/>
      <c r="AC99" s="108"/>
      <c r="AD99" s="108">
        <f t="shared" si="212"/>
        <v>3699.7110481999998</v>
      </c>
      <c r="AE99" s="108"/>
      <c r="AF99" s="108"/>
      <c r="AG99" s="108">
        <f t="shared" si="213"/>
        <v>3699.7110481999998</v>
      </c>
      <c r="AH99" s="108"/>
      <c r="AI99" s="108"/>
      <c r="AJ99" s="108">
        <f t="shared" si="214"/>
        <v>3699.7110481999998</v>
      </c>
      <c r="AK99" s="108"/>
      <c r="AL99" s="108"/>
      <c r="AM99" s="108">
        <f t="shared" si="215"/>
        <v>3699.7110481999998</v>
      </c>
      <c r="AN99" s="108"/>
      <c r="AO99" s="108"/>
      <c r="AP99" s="108">
        <f t="shared" si="216"/>
        <v>3699.7110481999998</v>
      </c>
      <c r="AQ99" s="108"/>
      <c r="AR99" s="108"/>
      <c r="AS99" s="108">
        <f t="shared" si="217"/>
        <v>3699.7110481999998</v>
      </c>
      <c r="AT99" s="108"/>
      <c r="AU99" s="108"/>
      <c r="AV99" s="108">
        <f t="shared" si="218"/>
        <v>3699.7110481999998</v>
      </c>
      <c r="AW99" s="108"/>
      <c r="AX99" s="108"/>
      <c r="AY99" s="108">
        <f t="shared" si="219"/>
        <v>3699.7110481999998</v>
      </c>
      <c r="AZ99" s="108"/>
      <c r="BA99" s="108"/>
      <c r="BB99" s="108">
        <f t="shared" si="220"/>
        <v>3699.7110481999998</v>
      </c>
      <c r="BC99" s="108"/>
      <c r="BD99" s="108"/>
      <c r="BE99" s="108">
        <f t="shared" si="221"/>
        <v>3699.7110481999998</v>
      </c>
      <c r="BF99" s="108"/>
      <c r="BG99" s="108"/>
      <c r="BH99" s="108">
        <f t="shared" si="222"/>
        <v>2302.8259878999997</v>
      </c>
      <c r="BI99" s="108"/>
      <c r="BJ99" s="108"/>
      <c r="BK99" s="108">
        <f t="shared" si="223"/>
        <v>2302.8259878999997</v>
      </c>
      <c r="BL99" s="108"/>
      <c r="BM99" s="108"/>
      <c r="BN99" s="108">
        <f t="shared" si="224"/>
        <v>2302.8259878999997</v>
      </c>
      <c r="BO99" s="108"/>
      <c r="BP99" s="108"/>
      <c r="BQ99" s="108">
        <f t="shared" si="225"/>
        <v>2302.8259878999997</v>
      </c>
      <c r="BR99" s="108"/>
      <c r="BS99" s="108"/>
    </row>
    <row r="100" spans="1:141" hidden="1" outlineLevel="1">
      <c r="B100" s="71" t="s">
        <v>174</v>
      </c>
      <c r="I100" s="110">
        <f t="shared" si="205"/>
        <v>54.59530260624166</v>
      </c>
      <c r="J100" s="108"/>
      <c r="K100" s="108"/>
      <c r="L100" s="110">
        <f t="shared" si="206"/>
        <v>57.725028740572</v>
      </c>
      <c r="M100" s="108"/>
      <c r="N100" s="108"/>
      <c r="O100" s="108">
        <f t="shared" si="207"/>
        <v>61.153047194552272</v>
      </c>
      <c r="P100" s="108"/>
      <c r="Q100" s="108"/>
      <c r="R100" s="108">
        <f t="shared" si="208"/>
        <v>66.662886401257168</v>
      </c>
      <c r="S100" s="108"/>
      <c r="T100" s="108"/>
      <c r="U100" s="108">
        <f t="shared" si="209"/>
        <v>71.129071285689591</v>
      </c>
      <c r="V100" s="108"/>
      <c r="W100" s="108"/>
      <c r="X100" s="108">
        <f t="shared" si="210"/>
        <v>76.593899796183791</v>
      </c>
      <c r="Y100" s="108"/>
      <c r="Z100" s="108"/>
      <c r="AA100" s="108">
        <f t="shared" si="211"/>
        <v>79.126589963906468</v>
      </c>
      <c r="AB100" s="108"/>
      <c r="AC100" s="108"/>
      <c r="AD100" s="108">
        <f t="shared" si="212"/>
        <v>81.72525446475899</v>
      </c>
      <c r="AE100" s="108"/>
      <c r="AF100" s="108"/>
      <c r="AG100" s="108">
        <f t="shared" si="213"/>
        <v>83.840899432924687</v>
      </c>
      <c r="AH100" s="108"/>
      <c r="AI100" s="108"/>
      <c r="AJ100" s="108">
        <f t="shared" si="214"/>
        <v>85.998715987750785</v>
      </c>
      <c r="AK100" s="108"/>
      <c r="AL100" s="108"/>
      <c r="AM100" s="108">
        <f t="shared" si="215"/>
        <v>88.285422982936154</v>
      </c>
      <c r="AN100" s="108"/>
      <c r="AO100" s="108"/>
      <c r="AP100" s="108">
        <f t="shared" si="216"/>
        <v>90.530892989080627</v>
      </c>
      <c r="AQ100" s="108"/>
      <c r="AR100" s="108"/>
      <c r="AS100" s="108">
        <f t="shared" si="217"/>
        <v>92.695579568174907</v>
      </c>
      <c r="AT100" s="108"/>
      <c r="AU100" s="108"/>
      <c r="AV100" s="108">
        <f t="shared" si="218"/>
        <v>95.794412199802963</v>
      </c>
      <c r="AW100" s="108"/>
      <c r="AX100" s="108"/>
      <c r="AY100" s="108">
        <f t="shared" si="219"/>
        <v>98.487653879828798</v>
      </c>
      <c r="AZ100" s="108"/>
      <c r="BA100" s="108"/>
      <c r="BB100" s="108">
        <f t="shared" si="220"/>
        <v>101.69898486111376</v>
      </c>
      <c r="BC100" s="108"/>
      <c r="BD100" s="108"/>
      <c r="BE100" s="108">
        <f t="shared" si="221"/>
        <v>104.6591776845811</v>
      </c>
      <c r="BF100" s="108"/>
      <c r="BG100" s="108"/>
      <c r="BH100" s="108">
        <f t="shared" si="222"/>
        <v>59.54140196966425</v>
      </c>
      <c r="BI100" s="108"/>
      <c r="BJ100" s="108"/>
      <c r="BK100" s="108">
        <f t="shared" si="223"/>
        <v>61.625665339544831</v>
      </c>
      <c r="BL100" s="108"/>
      <c r="BM100" s="108"/>
      <c r="BN100" s="108">
        <f t="shared" si="224"/>
        <v>63.763851507452877</v>
      </c>
      <c r="BO100" s="108"/>
      <c r="BP100" s="108"/>
      <c r="BQ100" s="108">
        <f t="shared" si="225"/>
        <v>65.991818085864352</v>
      </c>
      <c r="BR100" s="108"/>
      <c r="BS100" s="108"/>
    </row>
    <row r="101" spans="1:141" hidden="1" outlineLevel="1">
      <c r="B101" s="71" t="s">
        <v>254</v>
      </c>
      <c r="I101" s="110">
        <f t="shared" si="205"/>
        <v>51.73966838951786</v>
      </c>
      <c r="J101" s="108"/>
      <c r="K101" s="108"/>
      <c r="L101" s="110">
        <f t="shared" si="206"/>
        <v>51.92221736822151</v>
      </c>
      <c r="M101" s="108"/>
      <c r="N101" s="108"/>
      <c r="O101" s="108">
        <f t="shared" si="207"/>
        <v>55.112947428758957</v>
      </c>
      <c r="P101" s="108"/>
      <c r="Q101" s="108"/>
      <c r="R101" s="108">
        <f t="shared" si="208"/>
        <v>61.999199999999995</v>
      </c>
      <c r="S101" s="108"/>
      <c r="T101" s="108"/>
      <c r="U101" s="108">
        <f t="shared" si="209"/>
        <v>66.1750743766992</v>
      </c>
      <c r="V101" s="108"/>
      <c r="W101" s="108"/>
      <c r="X101" s="108">
        <f t="shared" si="210"/>
        <v>71.73977513555873</v>
      </c>
      <c r="Y101" s="108"/>
      <c r="Z101" s="108"/>
      <c r="AA101" s="108">
        <f t="shared" si="211"/>
        <v>74.725292668107798</v>
      </c>
      <c r="AB101" s="108"/>
      <c r="AC101" s="108"/>
      <c r="AD101" s="108">
        <f t="shared" si="212"/>
        <v>77.842855500472552</v>
      </c>
      <c r="AE101" s="108"/>
      <c r="AF101" s="108"/>
      <c r="AG101" s="108">
        <f t="shared" si="213"/>
        <v>80.958254317133012</v>
      </c>
      <c r="AH101" s="108"/>
      <c r="AI101" s="108"/>
      <c r="AJ101" s="108">
        <f t="shared" si="214"/>
        <v>84.227841667040309</v>
      </c>
      <c r="AK101" s="108"/>
      <c r="AL101" s="108"/>
      <c r="AM101" s="108">
        <f t="shared" si="215"/>
        <v>87.585825699877361</v>
      </c>
      <c r="AN101" s="108"/>
      <c r="AO101" s="108"/>
      <c r="AP101" s="108">
        <f t="shared" si="216"/>
        <v>91.094170562907351</v>
      </c>
      <c r="AQ101" s="108"/>
      <c r="AR101" s="108"/>
      <c r="AS101" s="108">
        <f t="shared" si="217"/>
        <v>94.947008127023437</v>
      </c>
      <c r="AT101" s="108"/>
      <c r="AU101" s="108"/>
      <c r="AV101" s="108">
        <f t="shared" si="218"/>
        <v>99.144028441341248</v>
      </c>
      <c r="AW101" s="108"/>
      <c r="AX101" s="108"/>
      <c r="AY101" s="108">
        <f t="shared" si="219"/>
        <v>103.52063379828991</v>
      </c>
      <c r="AZ101" s="108"/>
      <c r="BA101" s="108"/>
      <c r="BB101" s="108">
        <f t="shared" si="220"/>
        <v>108.08688381514216</v>
      </c>
      <c r="BC101" s="108"/>
      <c r="BD101" s="108"/>
      <c r="BE101" s="108">
        <f t="shared" si="221"/>
        <v>112.62530007474032</v>
      </c>
      <c r="BF101" s="108"/>
      <c r="BG101" s="108"/>
      <c r="BH101" s="108">
        <f t="shared" si="222"/>
        <v>65.172392385572266</v>
      </c>
      <c r="BI101" s="108"/>
      <c r="BJ101" s="108"/>
      <c r="BK101" s="108">
        <f t="shared" si="223"/>
        <v>68.154607179839914</v>
      </c>
      <c r="BL101" s="108"/>
      <c r="BM101" s="108"/>
      <c r="BN101" s="108">
        <f t="shared" si="224"/>
        <v>71.279742363842885</v>
      </c>
      <c r="BO101" s="108"/>
      <c r="BP101" s="108"/>
      <c r="BQ101" s="108">
        <f t="shared" si="225"/>
        <v>74.845778928336458</v>
      </c>
      <c r="BR101" s="108"/>
      <c r="BS101" s="108"/>
    </row>
    <row r="102" spans="1:141" ht="30" hidden="1" outlineLevel="1">
      <c r="B102" s="71" t="s">
        <v>177</v>
      </c>
      <c r="I102" s="110">
        <f t="shared" si="205"/>
        <v>100.56083406820302</v>
      </c>
      <c r="J102" s="108"/>
      <c r="K102" s="108"/>
      <c r="L102" s="110">
        <f t="shared" si="206"/>
        <v>111.18324743963151</v>
      </c>
      <c r="M102" s="108"/>
      <c r="N102" s="108"/>
      <c r="O102" s="108">
        <f t="shared" si="207"/>
        <v>118.79000000000002</v>
      </c>
      <c r="P102" s="108"/>
      <c r="Q102" s="108"/>
      <c r="R102" s="108">
        <f t="shared" si="208"/>
        <v>129.48110000000003</v>
      </c>
      <c r="S102" s="108"/>
      <c r="T102" s="108"/>
      <c r="U102" s="108">
        <f t="shared" si="209"/>
        <v>137.85516469105184</v>
      </c>
      <c r="V102" s="108"/>
      <c r="W102" s="108"/>
      <c r="X102" s="108">
        <f t="shared" si="210"/>
        <v>146.31</v>
      </c>
      <c r="Y102" s="108"/>
      <c r="Z102" s="108"/>
      <c r="AA102" s="108">
        <f t="shared" si="211"/>
        <v>149.0827761892275</v>
      </c>
      <c r="AB102" s="108"/>
      <c r="AC102" s="108"/>
      <c r="AD102" s="108">
        <f t="shared" si="212"/>
        <v>151.91</v>
      </c>
      <c r="AE102" s="108"/>
      <c r="AF102" s="108"/>
      <c r="AG102" s="108">
        <f t="shared" si="213"/>
        <v>151.91</v>
      </c>
      <c r="AH102" s="108"/>
      <c r="AI102" s="108"/>
      <c r="AJ102" s="108">
        <f t="shared" si="214"/>
        <v>151.91</v>
      </c>
      <c r="AK102" s="108"/>
      <c r="AL102" s="108"/>
      <c r="AM102" s="108">
        <f t="shared" si="215"/>
        <v>151.91</v>
      </c>
      <c r="AN102" s="108"/>
      <c r="AO102" s="108"/>
      <c r="AP102" s="108">
        <f t="shared" si="216"/>
        <v>151.91</v>
      </c>
      <c r="AQ102" s="108"/>
      <c r="AR102" s="108"/>
      <c r="AS102" s="108">
        <f t="shared" si="217"/>
        <v>151.91</v>
      </c>
      <c r="AT102" s="108"/>
      <c r="AU102" s="108"/>
      <c r="AV102" s="108">
        <f t="shared" si="218"/>
        <v>151.91</v>
      </c>
      <c r="AW102" s="108"/>
      <c r="AX102" s="108"/>
      <c r="AY102" s="108">
        <f t="shared" si="219"/>
        <v>151.91</v>
      </c>
      <c r="AZ102" s="108"/>
      <c r="BA102" s="108"/>
      <c r="BB102" s="108">
        <f t="shared" si="220"/>
        <v>151.91</v>
      </c>
      <c r="BC102" s="108"/>
      <c r="BD102" s="108"/>
      <c r="BE102" s="108">
        <f t="shared" si="221"/>
        <v>151.91</v>
      </c>
      <c r="BF102" s="108"/>
      <c r="BG102" s="108"/>
      <c r="BH102" s="108">
        <f t="shared" si="222"/>
        <v>73.48</v>
      </c>
      <c r="BI102" s="108"/>
      <c r="BJ102" s="108"/>
      <c r="BK102" s="108">
        <f t="shared" si="223"/>
        <v>73.48</v>
      </c>
      <c r="BL102" s="108"/>
      <c r="BM102" s="108"/>
      <c r="BN102" s="108">
        <f t="shared" si="224"/>
        <v>73.48</v>
      </c>
      <c r="BO102" s="108"/>
      <c r="BP102" s="108"/>
      <c r="BQ102" s="108">
        <f t="shared" si="225"/>
        <v>73.48</v>
      </c>
      <c r="BR102" s="108"/>
      <c r="BS102" s="108"/>
    </row>
    <row r="103" spans="1:141" hidden="1" outlineLevel="1">
      <c r="B103" s="71" t="s">
        <v>179</v>
      </c>
      <c r="I103" s="110"/>
      <c r="J103" s="108"/>
      <c r="K103" s="108"/>
      <c r="L103" s="110">
        <f>L96/I96</f>
        <v>1.0624363002260477</v>
      </c>
      <c r="M103" s="108"/>
      <c r="N103" s="108"/>
      <c r="O103" s="108">
        <f>O96/L96</f>
        <v>1.0468247418702035</v>
      </c>
      <c r="P103" s="108"/>
      <c r="Q103" s="108"/>
      <c r="R103" s="108">
        <f>R96/O96</f>
        <v>1.0647360277680551</v>
      </c>
      <c r="S103" s="108"/>
      <c r="T103" s="108"/>
      <c r="U103" s="108">
        <f>U96/R96</f>
        <v>1.0683394630508607</v>
      </c>
      <c r="V103" s="108"/>
      <c r="W103" s="108"/>
      <c r="X103" s="108">
        <f>X96/U96</f>
        <v>1.0768883760608836</v>
      </c>
      <c r="Y103" s="108"/>
      <c r="Z103" s="108"/>
      <c r="AA103" s="108">
        <f>AA96/X96</f>
        <v>1.0330855610174992</v>
      </c>
      <c r="AB103" s="108"/>
      <c r="AC103" s="108"/>
      <c r="AD103" s="108">
        <f>AD96/AA96</f>
        <v>1.032896943234235</v>
      </c>
      <c r="AE103" s="108"/>
      <c r="AF103" s="108"/>
      <c r="AG103" s="108">
        <f>AG96/AD96</f>
        <v>1.0248903550179054</v>
      </c>
      <c r="AH103" s="108"/>
      <c r="AI103" s="108"/>
      <c r="AJ103" s="108">
        <f>AJ96/AG96</f>
        <v>1.0257783937540861</v>
      </c>
      <c r="AK103" s="108"/>
      <c r="AL103" s="108"/>
      <c r="AM103" s="108">
        <f>AM96/AJ96</f>
        <v>1.0259817226901677</v>
      </c>
      <c r="AN103" s="108"/>
      <c r="AO103" s="108"/>
      <c r="AP103" s="108">
        <f>AP96/AM96</f>
        <v>1.0263080140935523</v>
      </c>
      <c r="AQ103" s="108"/>
      <c r="AR103" s="108"/>
      <c r="AS103" s="108">
        <f>AS96/AP96</f>
        <v>1.0282688889991813</v>
      </c>
      <c r="AT103" s="108"/>
      <c r="AU103" s="108"/>
      <c r="AV103" s="108">
        <f>AV96/AS96</f>
        <v>1.0301994153650054</v>
      </c>
      <c r="AW103" s="108"/>
      <c r="AX103" s="108"/>
      <c r="AY103" s="108">
        <f>AY96/AV96</f>
        <v>1.0305866582845866</v>
      </c>
      <c r="AZ103" s="108"/>
      <c r="BA103" s="108"/>
      <c r="BB103" s="108">
        <f>BB96/AY96</f>
        <v>1.0309773099142217</v>
      </c>
      <c r="BC103" s="108"/>
      <c r="BD103" s="108"/>
      <c r="BE103" s="108">
        <f t="shared" ref="BE103" si="226">BE96/BB96</f>
        <v>1.0299705675777191</v>
      </c>
      <c r="BF103" s="108"/>
      <c r="BG103" s="108"/>
      <c r="BH103" s="108">
        <f t="shared" ref="BH103" si="227">BH96/BE96</f>
        <v>0.61587768372958385</v>
      </c>
      <c r="BI103" s="108"/>
      <c r="BJ103" s="108"/>
      <c r="BK103" s="108">
        <f t="shared" ref="BK103" si="228">BK96/BH96</f>
        <v>1.0350052786956965</v>
      </c>
      <c r="BL103" s="108"/>
      <c r="BM103" s="108"/>
      <c r="BN103" s="108">
        <f t="shared" ref="BN103" si="229">BN96/BK96</f>
        <v>1.034696358345619</v>
      </c>
      <c r="BO103" s="108"/>
      <c r="BP103" s="108"/>
      <c r="BQ103" s="108">
        <f t="shared" ref="BQ103" si="230">BQ96/BN96</f>
        <v>1.0349409034388561</v>
      </c>
      <c r="BR103" s="108"/>
      <c r="BS103" s="108"/>
    </row>
    <row r="104" spans="1:141" hidden="1" outlineLevel="1">
      <c r="B104" s="109" t="s">
        <v>180</v>
      </c>
      <c r="I104" s="111"/>
      <c r="J104" s="119"/>
      <c r="K104" s="119"/>
      <c r="L104" s="118">
        <f>L100/I100</f>
        <v>1.0573259233839749</v>
      </c>
      <c r="M104" s="119"/>
      <c r="N104" s="119"/>
      <c r="O104" s="119">
        <f>O100/L100</f>
        <v>1.0593853052786943</v>
      </c>
      <c r="P104" s="119"/>
      <c r="Q104" s="119"/>
      <c r="R104" s="119">
        <f t="shared" ref="R104:R106" si="231">R100/O100</f>
        <v>1.0900991767290991</v>
      </c>
      <c r="S104" s="119"/>
      <c r="T104" s="119"/>
      <c r="U104" s="119">
        <f t="shared" ref="U104:U106" si="232">U100/R100</f>
        <v>1.0669965722388552</v>
      </c>
      <c r="V104" s="119"/>
      <c r="W104" s="119"/>
      <c r="X104" s="119">
        <f t="shared" ref="X104:X106" si="233">X100/U100</f>
        <v>1.0768297464273748</v>
      </c>
      <c r="Y104" s="119"/>
      <c r="Z104" s="119"/>
      <c r="AA104" s="119">
        <f t="shared" ref="AA104:AA106" si="234">AA100/X100</f>
        <v>1.033066473628607</v>
      </c>
      <c r="AB104" s="119"/>
      <c r="AC104" s="119"/>
      <c r="AD104" s="119">
        <f t="shared" ref="AD104:AD106" si="235">AD100/AA100</f>
        <v>1.032841861402569</v>
      </c>
      <c r="AE104" s="119"/>
      <c r="AF104" s="119"/>
      <c r="AG104" s="119">
        <f t="shared" ref="AG104:AG106" si="236">AG100/AD100</f>
        <v>1.0258872851730061</v>
      </c>
      <c r="AH104" s="119"/>
      <c r="AI104" s="119"/>
      <c r="AJ104" s="119">
        <f t="shared" ref="AJ104:AJ106" si="237">AJ100/AG100</f>
        <v>1.0257370396718182</v>
      </c>
      <c r="AK104" s="119"/>
      <c r="AL104" s="119"/>
      <c r="AM104" s="119">
        <f t="shared" ref="AM104:AM106" si="238">AM100/AJ100</f>
        <v>1.0265900132219541</v>
      </c>
      <c r="AN104" s="119"/>
      <c r="AO104" s="119"/>
      <c r="AP104" s="119">
        <f t="shared" ref="AP104:AP106" si="239">AP100/AM100</f>
        <v>1.0254342102045371</v>
      </c>
      <c r="AQ104" s="119"/>
      <c r="AR104" s="119"/>
      <c r="AS104" s="119">
        <f t="shared" ref="AS104:AS106" si="240">AS100/AP100</f>
        <v>1.023911026475298</v>
      </c>
      <c r="AT104" s="119"/>
      <c r="AU104" s="119"/>
      <c r="AV104" s="119">
        <f t="shared" ref="AV104:AV106" si="241">AV100/AS100</f>
        <v>1.0334302093591092</v>
      </c>
      <c r="AW104" s="119"/>
      <c r="AX104" s="119"/>
      <c r="AY104" s="119">
        <f t="shared" ref="AY104:AY106" si="242">AY100/AV100</f>
        <v>1.0281148098117499</v>
      </c>
      <c r="AZ104" s="119"/>
      <c r="BA104" s="119"/>
      <c r="BB104" s="119">
        <f t="shared" ref="BB104:BB106" si="243">BB100/AY100</f>
        <v>1.032606431920932</v>
      </c>
      <c r="BC104" s="119"/>
      <c r="BD104" s="119"/>
      <c r="BE104" s="119">
        <f t="shared" ref="BE104:BE106" si="244">BE100/BB100</f>
        <v>1.029107397950038</v>
      </c>
      <c r="BF104" s="119"/>
      <c r="BG104" s="119"/>
      <c r="BH104" s="119">
        <f t="shared" ref="BH104:BH106" si="245">BH100/BE100</f>
        <v>0.56890760358454628</v>
      </c>
      <c r="BI104" s="119"/>
      <c r="BJ104" s="119"/>
      <c r="BK104" s="119">
        <f t="shared" ref="BK104:BK106" si="246">BK100/BH100</f>
        <v>1.0350052786956963</v>
      </c>
      <c r="BL104" s="119"/>
      <c r="BM104" s="119"/>
      <c r="BN104" s="119">
        <f t="shared" ref="BN104:BN106" si="247">BN100/BK100</f>
        <v>1.034696358345619</v>
      </c>
      <c r="BO104" s="119"/>
      <c r="BP104" s="119"/>
      <c r="BQ104" s="119">
        <f t="shared" ref="BQ104:BQ106" si="248">BQ100/BN100</f>
        <v>1.0349409034388561</v>
      </c>
      <c r="BR104" s="119"/>
      <c r="BS104" s="119"/>
    </row>
    <row r="105" spans="1:141" hidden="1" outlineLevel="1">
      <c r="B105" s="114" t="s">
        <v>252</v>
      </c>
      <c r="I105" s="112"/>
      <c r="J105" s="121"/>
      <c r="K105" s="121"/>
      <c r="L105" s="120">
        <f>L101/I101</f>
        <v>1.0035282208871024</v>
      </c>
      <c r="M105" s="121"/>
      <c r="N105" s="121"/>
      <c r="O105" s="121">
        <f>O101/L101</f>
        <v>1.0614521147644651</v>
      </c>
      <c r="P105" s="121"/>
      <c r="Q105" s="121"/>
      <c r="R105" s="121">
        <f t="shared" si="231"/>
        <v>1.1249480002887247</v>
      </c>
      <c r="S105" s="121"/>
      <c r="T105" s="121"/>
      <c r="U105" s="121">
        <f t="shared" si="232"/>
        <v>1.0673536816071691</v>
      </c>
      <c r="V105" s="121"/>
      <c r="W105" s="121"/>
      <c r="X105" s="121">
        <f t="shared" si="233"/>
        <v>1.0840905856362575</v>
      </c>
      <c r="Y105" s="121"/>
      <c r="Z105" s="121"/>
      <c r="AA105" s="121">
        <f t="shared" si="234"/>
        <v>1.0416159310076964</v>
      </c>
      <c r="AB105" s="121"/>
      <c r="AC105" s="121"/>
      <c r="AD105" s="121">
        <f t="shared" si="235"/>
        <v>1.0417203161212283</v>
      </c>
      <c r="AE105" s="121"/>
      <c r="AF105" s="121"/>
      <c r="AG105" s="121">
        <f t="shared" si="236"/>
        <v>1.040021640992365</v>
      </c>
      <c r="AH105" s="121"/>
      <c r="AI105" s="121"/>
      <c r="AJ105" s="121">
        <f t="shared" si="237"/>
        <v>1.0403860900594464</v>
      </c>
      <c r="AK105" s="121"/>
      <c r="AL105" s="121"/>
      <c r="AM105" s="121">
        <f t="shared" si="238"/>
        <v>1.0398678627681266</v>
      </c>
      <c r="AN105" s="121"/>
      <c r="AO105" s="121"/>
      <c r="AP105" s="121">
        <f t="shared" si="239"/>
        <v>1.0400560802503789</v>
      </c>
      <c r="AQ105" s="121"/>
      <c r="AR105" s="121"/>
      <c r="AS105" s="121">
        <f t="shared" si="240"/>
        <v>1.0422951056067349</v>
      </c>
      <c r="AT105" s="121"/>
      <c r="AU105" s="121"/>
      <c r="AV105" s="121">
        <f t="shared" si="241"/>
        <v>1.0442038184995033</v>
      </c>
      <c r="AW105" s="121"/>
      <c r="AX105" s="121"/>
      <c r="AY105" s="121">
        <f t="shared" si="242"/>
        <v>1.0441439129088657</v>
      </c>
      <c r="AZ105" s="121"/>
      <c r="BA105" s="121"/>
      <c r="BB105" s="121">
        <f t="shared" si="243"/>
        <v>1.0441095639517586</v>
      </c>
      <c r="BC105" s="121"/>
      <c r="BD105" s="121"/>
      <c r="BE105" s="121">
        <f t="shared" si="244"/>
        <v>1.0419885937997813</v>
      </c>
      <c r="BF105" s="121"/>
      <c r="BG105" s="121"/>
      <c r="BH105" s="121">
        <f t="shared" si="245"/>
        <v>0.5786656492131218</v>
      </c>
      <c r="BI105" s="121"/>
      <c r="BJ105" s="121"/>
      <c r="BK105" s="121">
        <f t="shared" si="246"/>
        <v>1.0457588663712742</v>
      </c>
      <c r="BL105" s="121"/>
      <c r="BM105" s="121"/>
      <c r="BN105" s="121">
        <f t="shared" si="247"/>
        <v>1.0458536159669538</v>
      </c>
      <c r="BO105" s="121"/>
      <c r="BP105" s="121"/>
      <c r="BQ105" s="121">
        <f t="shared" si="248"/>
        <v>1.0500287521564116</v>
      </c>
      <c r="BR105" s="121"/>
      <c r="BS105" s="121"/>
    </row>
    <row r="106" spans="1:141" hidden="1" outlineLevel="1">
      <c r="B106" s="115" t="s">
        <v>253</v>
      </c>
      <c r="I106" s="113"/>
      <c r="J106" s="123"/>
      <c r="K106" s="123"/>
      <c r="L106" s="122">
        <f>L102/I102</f>
        <v>1.1056317150693489</v>
      </c>
      <c r="M106" s="123"/>
      <c r="N106" s="123"/>
      <c r="O106" s="123">
        <f>O102/L102</f>
        <v>1.068416355301177</v>
      </c>
      <c r="P106" s="123"/>
      <c r="Q106" s="123"/>
      <c r="R106" s="123">
        <f t="shared" si="231"/>
        <v>1.0900000000000001</v>
      </c>
      <c r="S106" s="123"/>
      <c r="T106" s="123"/>
      <c r="U106" s="123">
        <f t="shared" si="232"/>
        <v>1.0646740311215446</v>
      </c>
      <c r="V106" s="123"/>
      <c r="W106" s="123"/>
      <c r="X106" s="123">
        <f t="shared" si="233"/>
        <v>1.0613312916342044</v>
      </c>
      <c r="Y106" s="123"/>
      <c r="Z106" s="123"/>
      <c r="AA106" s="123">
        <f t="shared" si="234"/>
        <v>1.0189513785061</v>
      </c>
      <c r="AB106" s="123"/>
      <c r="AC106" s="123"/>
      <c r="AD106" s="123">
        <f t="shared" si="235"/>
        <v>1.0189641210275289</v>
      </c>
      <c r="AE106" s="123"/>
      <c r="AF106" s="123"/>
      <c r="AG106" s="123">
        <f t="shared" si="236"/>
        <v>1</v>
      </c>
      <c r="AH106" s="123"/>
      <c r="AI106" s="123"/>
      <c r="AJ106" s="123">
        <f t="shared" si="237"/>
        <v>1</v>
      </c>
      <c r="AK106" s="123"/>
      <c r="AL106" s="123"/>
      <c r="AM106" s="123">
        <f t="shared" si="238"/>
        <v>1</v>
      </c>
      <c r="AN106" s="123"/>
      <c r="AO106" s="123"/>
      <c r="AP106" s="123">
        <f t="shared" si="239"/>
        <v>1</v>
      </c>
      <c r="AQ106" s="123"/>
      <c r="AR106" s="123"/>
      <c r="AS106" s="123">
        <f t="shared" si="240"/>
        <v>1</v>
      </c>
      <c r="AT106" s="123"/>
      <c r="AU106" s="123"/>
      <c r="AV106" s="123">
        <f t="shared" si="241"/>
        <v>1</v>
      </c>
      <c r="AW106" s="123"/>
      <c r="AX106" s="123"/>
      <c r="AY106" s="123">
        <f t="shared" si="242"/>
        <v>1</v>
      </c>
      <c r="AZ106" s="123"/>
      <c r="BA106" s="123"/>
      <c r="BB106" s="123">
        <f t="shared" si="243"/>
        <v>1</v>
      </c>
      <c r="BC106" s="123"/>
      <c r="BD106" s="123"/>
      <c r="BE106" s="123">
        <f t="shared" si="244"/>
        <v>1</v>
      </c>
      <c r="BF106" s="123"/>
      <c r="BG106" s="123"/>
      <c r="BH106" s="123">
        <f t="shared" si="245"/>
        <v>0.48370745836350476</v>
      </c>
      <c r="BI106" s="123"/>
      <c r="BJ106" s="123"/>
      <c r="BK106" s="123">
        <f t="shared" si="246"/>
        <v>1</v>
      </c>
      <c r="BL106" s="123"/>
      <c r="BM106" s="123"/>
      <c r="BN106" s="123">
        <f t="shared" si="247"/>
        <v>1</v>
      </c>
      <c r="BO106" s="123"/>
      <c r="BP106" s="123"/>
      <c r="BQ106" s="123">
        <f t="shared" si="248"/>
        <v>1</v>
      </c>
      <c r="BR106" s="123"/>
      <c r="BS106" s="123"/>
    </row>
    <row r="107" spans="1:141" hidden="1" outlineLevel="1"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</row>
    <row r="108" spans="1:141" hidden="1" outlineLevel="1">
      <c r="I108" s="182"/>
      <c r="J108" s="107"/>
      <c r="K108" s="107"/>
      <c r="L108" s="69"/>
      <c r="M108" s="69"/>
      <c r="N108" s="69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X108" s="182"/>
    </row>
    <row r="109" spans="1:141" hidden="1" collapsed="1">
      <c r="A109" s="86"/>
      <c r="B109" s="6" t="s">
        <v>279</v>
      </c>
      <c r="I109" s="182"/>
      <c r="J109" s="107"/>
      <c r="K109" s="107"/>
      <c r="L109" s="69"/>
      <c r="M109" s="69"/>
      <c r="N109" s="69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X109" s="182"/>
    </row>
    <row r="110" spans="1:141" hidden="1">
      <c r="A110" s="183"/>
      <c r="B110" s="29" t="s">
        <v>174</v>
      </c>
      <c r="C110" s="184"/>
      <c r="D110" s="184"/>
      <c r="E110" s="185"/>
      <c r="F110" s="186"/>
      <c r="G110" s="186"/>
      <c r="H110" s="186"/>
      <c r="I110" s="186"/>
      <c r="J110" s="2"/>
      <c r="K110" s="2"/>
      <c r="L110" s="2">
        <f t="shared" ref="L110:T110" si="249">L60/L61</f>
        <v>28.647087230753023</v>
      </c>
      <c r="M110" s="2">
        <f t="shared" si="249"/>
        <v>27.206357666711199</v>
      </c>
      <c r="N110" s="2">
        <f t="shared" si="249"/>
        <v>30.143696939631667</v>
      </c>
      <c r="O110" s="2">
        <f t="shared" si="249"/>
        <v>30.506423685947084</v>
      </c>
      <c r="P110" s="2">
        <f t="shared" si="249"/>
        <v>29.790086203783613</v>
      </c>
      <c r="Q110" s="2">
        <f t="shared" si="249"/>
        <v>31.250545037654437</v>
      </c>
      <c r="R110" s="2">
        <f>(S60+T60)/(S61+T61)</f>
        <v>35.495713476333762</v>
      </c>
      <c r="S110" s="2">
        <f t="shared" si="249"/>
        <v>35.319186426658653</v>
      </c>
      <c r="T110" s="2">
        <f t="shared" si="249"/>
        <v>35.673697710484674</v>
      </c>
      <c r="U110" s="2">
        <f>(V60+W60)/(V61+W61)</f>
        <v>38.358539538364944</v>
      </c>
      <c r="V110" s="2">
        <f t="shared" ref="V110:W110" si="250">V60/V61</f>
        <v>35.320157990040379</v>
      </c>
      <c r="W110" s="2">
        <f t="shared" si="250"/>
        <v>41.422002129124344</v>
      </c>
      <c r="X110" s="2">
        <f>(Y60+Z60)/(Y61+Z61)</f>
        <v>41.682634426872596</v>
      </c>
      <c r="Y110" s="2">
        <f t="shared" ref="Y110:Z110" si="251">Y60/Y61</f>
        <v>41.011661326621564</v>
      </c>
      <c r="Z110" s="2">
        <f t="shared" si="251"/>
        <v>42.359146234008328</v>
      </c>
      <c r="AA110" s="2">
        <f>(AB60+AC60)/(AB61+AC61)</f>
        <v>43.030641330442243</v>
      </c>
      <c r="AB110" s="2">
        <f t="shared" ref="AB110:AC110" si="252">AB60/AB61</f>
        <v>41.963793440714078</v>
      </c>
      <c r="AC110" s="2">
        <f t="shared" si="252"/>
        <v>44.106295769567907</v>
      </c>
      <c r="AD110" s="2">
        <f>(AE60+AF60)/(AE61+AF61)</f>
        <v>44.219442929961581</v>
      </c>
      <c r="AE110" s="2">
        <f t="shared" ref="AE110:AF110" si="253">AE60/AE61</f>
        <v>43.694457551933205</v>
      </c>
      <c r="AF110" s="2">
        <f t="shared" si="253"/>
        <v>44.748761924533682</v>
      </c>
      <c r="AG110" s="2">
        <f>(AH60+AI60)/(AH61+AI61)</f>
        <v>44.983912058980927</v>
      </c>
      <c r="AH110" s="2">
        <f t="shared" ref="AH110:AI110" si="254">AH60/AH61</f>
        <v>44.34864356229609</v>
      </c>
      <c r="AI110" s="2">
        <f t="shared" si="254"/>
        <v>45.624424530416611</v>
      </c>
      <c r="AJ110" s="2">
        <f>(AK60+AL60)/(AK61+AL61)</f>
        <v>46.001956705087245</v>
      </c>
      <c r="AK110" s="2">
        <f t="shared" ref="AK110:AL110" si="255">AK60/AK61</f>
        <v>45.236004784273462</v>
      </c>
      <c r="AL110" s="2">
        <f t="shared" si="255"/>
        <v>46.774231358027805</v>
      </c>
      <c r="AM110" s="2">
        <f>(AN60+AO60)/(AN61+AO61)</f>
        <v>47.178317914790192</v>
      </c>
      <c r="AN110" s="2">
        <f t="shared" ref="AN110:AO110" si="256">AN60/AN61</f>
        <v>46.401880842345925</v>
      </c>
      <c r="AO110" s="2">
        <f t="shared" si="256"/>
        <v>47.961164271536724</v>
      </c>
      <c r="AP110" s="2">
        <f>(AQ60+AR60)/(AQ61+AR61)</f>
        <v>48.290389005042627</v>
      </c>
      <c r="AQ110" s="2">
        <f t="shared" ref="AQ110:AR110" si="257">AQ60/AQ61</f>
        <v>47.600142346475955</v>
      </c>
      <c r="AR110" s="2">
        <f t="shared" si="257"/>
        <v>48.986333468660668</v>
      </c>
      <c r="AS110" s="2">
        <f>(AT60+AU60)/(AT61+AU61)</f>
        <v>49.606466126916395</v>
      </c>
      <c r="AT110" s="2">
        <f t="shared" ref="AT110:AU110" si="258">AT60/AT61</f>
        <v>48.642953709529657</v>
      </c>
      <c r="AU110" s="2">
        <f t="shared" si="258"/>
        <v>50.577932086490854</v>
      </c>
      <c r="AV110" s="2">
        <f>(AW60+AX60)/(AW61+AX61)</f>
        <v>51.247752298721217</v>
      </c>
      <c r="AW110" s="2">
        <f t="shared" ref="AW110:AX110" si="259">AW60/AW61</f>
        <v>50.255748923196563</v>
      </c>
      <c r="AX110" s="2">
        <f t="shared" si="259"/>
        <v>52.247944401817222</v>
      </c>
      <c r="AY110" s="2">
        <f>(AZ60+BA60)/(AZ61+BA61)</f>
        <v>52.974728110017871</v>
      </c>
      <c r="AZ110" s="2">
        <f t="shared" ref="AZ110:BA110" si="260">AZ60/AZ61</f>
        <v>51.952746296613149</v>
      </c>
      <c r="BA110" s="2">
        <f t="shared" si="260"/>
        <v>54.00514611513254</v>
      </c>
      <c r="BB110" s="2">
        <f>(BC60+BD60)/(BC61+BD61)</f>
        <v>54.787393560806336</v>
      </c>
      <c r="BC110" s="2">
        <f t="shared" ref="BC110:BD110" si="261">BC60/BC61</f>
        <v>53.733945829779408</v>
      </c>
      <c r="BD110" s="2">
        <f t="shared" si="261"/>
        <v>55.849537226436773</v>
      </c>
      <c r="BE110" s="2">
        <f>(BF60+BG60)/(BF61+BG61)</f>
        <v>56.68574865108662</v>
      </c>
      <c r="BF110" s="2">
        <f t="shared" ref="BF110:BG110" si="262">BF60/BF61</f>
        <v>55.599347522695354</v>
      </c>
      <c r="BG110" s="181">
        <f t="shared" si="262"/>
        <v>57.781117735729943</v>
      </c>
      <c r="BH110" s="2">
        <f>(BI60+BJ60)/(BI61+BJ61)</f>
        <v>58.682976402318992</v>
      </c>
      <c r="BI110" s="2">
        <f t="shared" ref="BI110:BJ110" si="263">BI60/BI61</f>
        <v>57.561905553783987</v>
      </c>
      <c r="BJ110" s="181">
        <f t="shared" si="263"/>
        <v>59.813301396548788</v>
      </c>
      <c r="BK110" s="2">
        <f>(BL60+BM60)/(BL61+BM61)</f>
        <v>60.601279975557425</v>
      </c>
      <c r="BL110" s="181">
        <f t="shared" ref="BL110:BM110" si="264">BL60/BL61</f>
        <v>59.621619923045344</v>
      </c>
      <c r="BM110" s="181">
        <f t="shared" si="264"/>
        <v>61.589026864748178</v>
      </c>
      <c r="BN110" s="2">
        <f>(BO60+BP60)/(BO61+BP61)</f>
        <v>62.611516797482352</v>
      </c>
      <c r="BO110" s="181">
        <f t="shared" ref="BO110:BP110" si="265">BO60/BO61</f>
        <v>61.422250723846147</v>
      </c>
      <c r="BP110" s="181">
        <f t="shared" si="265"/>
        <v>63.810599950502692</v>
      </c>
      <c r="BQ110" s="2">
        <f>(BR60+BS60)/(BR61+BS61)</f>
        <v>64.905362531571029</v>
      </c>
      <c r="BR110" s="2">
        <f t="shared" ref="BR110:BS110" si="266">BR60/BR61</f>
        <v>63.676277769452909</v>
      </c>
      <c r="BS110" s="2">
        <f t="shared" si="266"/>
        <v>66.14459306589859</v>
      </c>
      <c r="BT110" s="187"/>
      <c r="BU110" s="2"/>
      <c r="BV110" s="2"/>
      <c r="BW110" s="2"/>
      <c r="BX110" s="2"/>
      <c r="BY110" s="2"/>
      <c r="BZ110" s="2"/>
      <c r="CA110" s="2">
        <f t="shared" ref="CA110:CF110" si="267">L175/L176</f>
        <v>29.077941509818981</v>
      </c>
      <c r="CB110" s="2">
        <f t="shared" si="267"/>
        <v>27.760623847588793</v>
      </c>
      <c r="CC110" s="2">
        <f t="shared" si="267"/>
        <v>30.395259172049176</v>
      </c>
      <c r="CD110" s="2">
        <f t="shared" si="267"/>
        <v>30.646623508605192</v>
      </c>
      <c r="CE110" s="2">
        <f t="shared" si="267"/>
        <v>30.106056412233976</v>
      </c>
      <c r="CF110" s="2">
        <f t="shared" si="267"/>
        <v>31.219527587082627</v>
      </c>
      <c r="CG110" s="2">
        <f>(S175+T175)/(S176+T176)</f>
        <v>31.167172818091196</v>
      </c>
      <c r="CH110" s="2">
        <f>S175/S176</f>
        <v>31.616545472547926</v>
      </c>
      <c r="CI110" s="2">
        <f>T175/T176</f>
        <v>30.73551323828276</v>
      </c>
      <c r="CJ110" s="2">
        <f>(V175+W175)/(V176+W176)</f>
        <v>32.770531747324654</v>
      </c>
      <c r="CK110" s="2">
        <f>V175/V176</f>
        <v>31.615870829572895</v>
      </c>
      <c r="CL110" s="2">
        <f>W175/W176</f>
        <v>33.879679003248604</v>
      </c>
      <c r="CM110" s="2">
        <f>(Y175+Z175)/(Y176+Z176)</f>
        <v>34.838674840946858</v>
      </c>
      <c r="CN110" s="2">
        <f>Y175/Y176</f>
        <v>34.851170262801716</v>
      </c>
      <c r="CO110" s="2">
        <f>Z175/Z176</f>
        <v>34.826671955382054</v>
      </c>
      <c r="CP110" s="2">
        <f>(AB175+AC175)/(AB176+AC176)</f>
        <v>36.028785558750108</v>
      </c>
      <c r="CQ110" s="2">
        <f>AB175/AB176</f>
        <v>35.777350881693231</v>
      </c>
      <c r="CR110" s="2">
        <f>AC175/AC176</f>
        <v>36.27030934968672</v>
      </c>
      <c r="CS110" s="2">
        <f>(AE175+AF175)/(AE176+AF176)</f>
        <v>37.487245847895529</v>
      </c>
      <c r="CT110" s="2">
        <f>AE175/AE176</f>
        <v>37.255439982671952</v>
      </c>
      <c r="CU110" s="2">
        <f>AF175/AF176</f>
        <v>37.709914542546095</v>
      </c>
      <c r="CV110" s="2">
        <f>(AH175+AI175)/(AH176+AI176)</f>
        <v>38.82533977909479</v>
      </c>
      <c r="CW110" s="2">
        <f>AH175/AH176</f>
        <v>38.661862403951652</v>
      </c>
      <c r="CX110" s="2">
        <f>AI175/AI176</f>
        <v>38.982373310981103</v>
      </c>
      <c r="CY110" s="2">
        <f>(AK175+AL175)/(AK176+AL176)</f>
        <v>39.996759282663533</v>
      </c>
      <c r="CZ110" s="2">
        <f>AK175/AK176</f>
        <v>39.903630492983979</v>
      </c>
      <c r="DA110" s="2">
        <f>AL175/AL176</f>
        <v>40.086217183188758</v>
      </c>
      <c r="DB110" s="2">
        <f>(AN175+AO175)/(AN176+AO176)</f>
        <v>41.058653519616463</v>
      </c>
      <c r="DC110" s="2">
        <f>AN175/AN176</f>
        <v>40.980744249768918</v>
      </c>
      <c r="DD110" s="2">
        <f>AO175/AO176</f>
        <v>41.133491813295535</v>
      </c>
      <c r="DE110" s="2">
        <f>(AQ175+AR175)/(AQ176+AR176)</f>
        <v>42.294363722201368</v>
      </c>
      <c r="DF110" s="2">
        <f>AQ175/AQ176</f>
        <v>42.002973229138064</v>
      </c>
      <c r="DG110" s="2">
        <f>AR175/AR176</f>
        <v>42.574268377165176</v>
      </c>
      <c r="DH110" s="2">
        <f>(AT175+AU175)/(AT176+AU176)</f>
        <v>43.549061069022159</v>
      </c>
      <c r="DI110" s="2">
        <f>AT175/AT176</f>
        <v>43.409395650417764</v>
      </c>
      <c r="DJ110" s="2">
        <f>AU175/AU176</f>
        <v>43.683221248353561</v>
      </c>
      <c r="DK110" s="2">
        <f>(AW175+AX175)/(AW176+AX176)</f>
        <v>44.69168692536735</v>
      </c>
      <c r="DL110" s="2">
        <f>AW175/AW176</f>
        <v>44.493370004379685</v>
      </c>
      <c r="DM110" s="2">
        <f>AX175/AX176</f>
        <v>44.882186720878778</v>
      </c>
      <c r="DN110" s="2">
        <f>(AZ175+BA175)/(AZ176+BA176)</f>
        <v>45.866513352976249</v>
      </c>
      <c r="DO110" s="2">
        <f>AZ175/AZ176</f>
        <v>45.666532121642256</v>
      </c>
      <c r="DP110" s="2">
        <f>BA175/BA176</f>
        <v>46.058611856147444</v>
      </c>
      <c r="DQ110" s="2">
        <f>(BC175+BD175)/(BC176+BD176)</f>
        <v>47.080525864175385</v>
      </c>
      <c r="DR110" s="2">
        <f>BC175/BC176</f>
        <v>46.812251850196944</v>
      </c>
      <c r="DS110" s="2">
        <f>BD175/BD176</f>
        <v>47.338225230166969</v>
      </c>
      <c r="DT110" s="2">
        <f>(BF175+BG175)/(BF176+BG176)</f>
        <v>48.182704979534186</v>
      </c>
      <c r="DU110" s="2">
        <f>BF175/BF176</f>
        <v>48.060880536406245</v>
      </c>
      <c r="DV110" s="2">
        <f>BG175/BG176</f>
        <v>48.299727427183072</v>
      </c>
      <c r="DW110" s="2">
        <f>(BI175+BJ175)/(BI176+BJ176)</f>
        <v>49.656914988153368</v>
      </c>
      <c r="DX110" s="181">
        <f>BI175/BI176</f>
        <v>49.000782349651693</v>
      </c>
      <c r="DY110" s="181">
        <f>BJ175/BJ176</f>
        <v>50.287184623444467</v>
      </c>
      <c r="DZ110" s="2">
        <f>(BL175+BM175)/(BL176+BM176)</f>
        <v>51.575961664435212</v>
      </c>
      <c r="EA110" s="181">
        <f>BL175/BL176</f>
        <v>50.94233135073538</v>
      </c>
      <c r="EB110" s="181">
        <f>BM175/BM176</f>
        <v>52.184615956709003</v>
      </c>
      <c r="EC110" s="2">
        <f>(BO175+BP175)/(BO176+BP176)</f>
        <v>53.540976223507904</v>
      </c>
      <c r="ED110" s="2">
        <f>BO175/BO176</f>
        <v>52.794692588518402</v>
      </c>
      <c r="EE110" s="2">
        <f>BP175/BP176</f>
        <v>54.257843342818781</v>
      </c>
      <c r="EF110" s="2">
        <f>(BR175+BS175)/(BR176+BS176)</f>
        <v>55.325260743550011</v>
      </c>
      <c r="EG110" s="2">
        <f>BR175/BR176</f>
        <v>54.818568755725778</v>
      </c>
      <c r="EH110" s="2">
        <f>BS175/BS176</f>
        <v>55.811980281081574</v>
      </c>
    </row>
    <row r="111" spans="1:141" hidden="1">
      <c r="A111" s="188"/>
      <c r="B111" s="22" t="s">
        <v>284</v>
      </c>
      <c r="C111" s="184"/>
      <c r="D111" s="184"/>
      <c r="E111" s="185"/>
      <c r="F111" s="186"/>
      <c r="G111" s="186"/>
      <c r="H111" s="186"/>
      <c r="I111" s="189"/>
      <c r="J111" s="2"/>
      <c r="K111" s="2"/>
      <c r="L111" s="190">
        <f>(M62*M111+N62*N111)/L62</f>
        <v>22.19643114018459</v>
      </c>
      <c r="M111" s="2">
        <f>M65/1.2</f>
        <v>21.566666666666666</v>
      </c>
      <c r="N111" s="2">
        <f>N65/1.2</f>
        <v>22.860666666666667</v>
      </c>
      <c r="O111" s="190">
        <f>(P62*P111+Q62*Q111)/O62</f>
        <v>23.57031435378039</v>
      </c>
      <c r="P111" s="2">
        <f>P65/1.2</f>
        <v>22.858333333333334</v>
      </c>
      <c r="Q111" s="2">
        <f>Q65/1.2</f>
        <v>24.321266666666666</v>
      </c>
      <c r="R111" s="190">
        <f>(S62*S111+T62*T111)/R62</f>
        <v>27.973750000000003</v>
      </c>
      <c r="S111" s="2">
        <f>S65/1.2</f>
        <v>27.973750000000003</v>
      </c>
      <c r="T111" s="2">
        <f>T65/1.2</f>
        <v>27.973750000000003</v>
      </c>
      <c r="U111" s="190">
        <f>(V62*V111+W62*W111)/U62</f>
        <v>30.203494058791474</v>
      </c>
      <c r="V111" s="2">
        <f>V65/1.2</f>
        <v>27.975000000000001</v>
      </c>
      <c r="W111" s="2">
        <f>W65/1.2</f>
        <v>32.481897369881231</v>
      </c>
      <c r="X111" s="190">
        <f>(Y62*Y111+Z62*Z111)/X62</f>
        <v>33.087064432781126</v>
      </c>
      <c r="Y111" s="2">
        <f>Y65/1.2</f>
        <v>32.483333333333334</v>
      </c>
      <c r="Z111" s="2">
        <f>Z65/1.2</f>
        <v>33.704316666666678</v>
      </c>
      <c r="AA111" s="190">
        <f>(AB62*AB111+AC62*AC111)/AA62</f>
        <v>34.425036869980374</v>
      </c>
      <c r="AB111" s="2">
        <f>AB65/1.2</f>
        <v>33.708333333333336</v>
      </c>
      <c r="AC111" s="2">
        <f>AC65/1.2</f>
        <v>35.157791666666668</v>
      </c>
      <c r="AD111" s="190">
        <f>(AE62*AE111+AF62*AF111)/AD62</f>
        <v>35.572693339342621</v>
      </c>
      <c r="AE111" s="2">
        <f>AE65/1.2</f>
        <v>35.158333333333331</v>
      </c>
      <c r="AF111" s="2">
        <f>AF65/1.2</f>
        <v>35.996333333333332</v>
      </c>
      <c r="AG111" s="190">
        <f>(AH62*AH111+AI62*AI111)/AG62</f>
        <v>36.563069757569316</v>
      </c>
      <c r="AH111" s="2">
        <f>AH65/1.2</f>
        <v>36.000000000000007</v>
      </c>
      <c r="AI111" s="2">
        <f>AI65/1.2</f>
        <v>37.138749999999987</v>
      </c>
      <c r="AJ111" s="190">
        <f>(AK62*AK111+AL62*AL111)/AJ62</f>
        <v>37.881955467838601</v>
      </c>
      <c r="AK111" s="2">
        <f>AK65/1.2</f>
        <v>37.141666666666666</v>
      </c>
      <c r="AL111" s="2">
        <f>AL65/1.2</f>
        <v>38.638823743568928</v>
      </c>
      <c r="AM111" s="190">
        <f>(AN62*AN111+AO62*AO111)/AM62</f>
        <v>39.405941665817458</v>
      </c>
      <c r="AN111" s="2">
        <f>AN65/1.2</f>
        <v>38.641666666666666</v>
      </c>
      <c r="AO111" s="2">
        <f>AO65/1.2</f>
        <v>40.187333333333335</v>
      </c>
      <c r="AP111" s="190">
        <f>(AQ62*AQ111+AR62*AR111)/AP62</f>
        <v>40.846639453824245</v>
      </c>
      <c r="AQ111" s="2">
        <f>AQ65/1.2</f>
        <v>40.183333333333337</v>
      </c>
      <c r="AR111" s="2">
        <f>AR65/1.2</f>
        <v>41.52480094823369</v>
      </c>
      <c r="AS111" s="190">
        <f>(AT62*AT111+AU62*AU111)/AS62</f>
        <v>42.55162883350453</v>
      </c>
      <c r="AT111" s="2">
        <f>AT65/1.2</f>
        <v>41.524999999999999</v>
      </c>
      <c r="AU111" s="2">
        <f>AU65/1.2</f>
        <v>43.60125</v>
      </c>
      <c r="AV111" s="190">
        <f>(AW62*AW111+AX62*AX111)/AV62</f>
        <v>44.677929371241362</v>
      </c>
      <c r="AW111" s="2">
        <f>AW65/1.2</f>
        <v>43.6</v>
      </c>
      <c r="AX111" s="2">
        <f>AX65/1.2</f>
        <v>45.78</v>
      </c>
      <c r="AY111" s="190">
        <f>(AZ62*AZ111+BA62*BA111)/AY62</f>
        <v>46.915241583639144</v>
      </c>
      <c r="AZ111" s="2">
        <f>AZ65/1.2</f>
        <v>45.783333333333331</v>
      </c>
      <c r="BA111" s="2">
        <f>BA65/1.2</f>
        <v>48.072499999999998</v>
      </c>
      <c r="BB111" s="190">
        <f>(BC62*BC111+BD62*BD111)/BB62</f>
        <v>49.263565470697898</v>
      </c>
      <c r="BC111" s="2">
        <f>BC65/1.2</f>
        <v>48.075000000000003</v>
      </c>
      <c r="BD111" s="2">
        <f>BD65/1.2</f>
        <v>50.478750000000005</v>
      </c>
      <c r="BE111" s="190">
        <f>(BF62*BF111+BG62*BG111)/BE62</f>
        <v>51.72290103241761</v>
      </c>
      <c r="BF111" s="2">
        <f>BF65/1.2</f>
        <v>50.475000000000001</v>
      </c>
      <c r="BG111" s="181">
        <f>BG65/1.2</f>
        <v>52.998750000000001</v>
      </c>
      <c r="BH111" s="190">
        <f>(BI62*BI111+BJ62*BJ111)/BH62</f>
        <v>54.310326987976886</v>
      </c>
      <c r="BI111" s="2">
        <f>BI65/1.2</f>
        <v>53</v>
      </c>
      <c r="BJ111" s="181">
        <f>BJ65/1.2</f>
        <v>55.650000000000006</v>
      </c>
      <c r="BK111" s="190">
        <f>(BL62*BL111+BM62*BM111)/BK62</f>
        <v>56.795505983199924</v>
      </c>
      <c r="BL111" s="181">
        <f>BL65/1.2</f>
        <v>55.650000000000006</v>
      </c>
      <c r="BM111" s="181">
        <f>BM65/1.2</f>
        <v>57.966666666666669</v>
      </c>
      <c r="BN111" s="190">
        <f>(BO62*BO111+BP62*BP111)/BN62</f>
        <v>59.399785303202393</v>
      </c>
      <c r="BO111" s="181">
        <f>BO65/1.2</f>
        <v>57.966666666666669</v>
      </c>
      <c r="BP111" s="181">
        <f>BP65/1.2</f>
        <v>60.865000000000009</v>
      </c>
      <c r="BQ111" s="190">
        <f>(BR62*BR111+BS62*BS111)/BQ62</f>
        <v>62.371482440280381</v>
      </c>
      <c r="BR111" s="2">
        <f>BR65/1.2</f>
        <v>60.866666666666674</v>
      </c>
      <c r="BS111" s="2">
        <f>BS65/1.2</f>
        <v>63.910000000000011</v>
      </c>
      <c r="BT111" s="187"/>
      <c r="BU111" s="2"/>
      <c r="BV111" s="2"/>
      <c r="BW111" s="2"/>
      <c r="BX111" s="190"/>
      <c r="BY111" s="2"/>
      <c r="BZ111" s="2"/>
      <c r="CA111" s="190">
        <f>(M177*CB111+N177*CC111)/L177</f>
        <v>21.072083333333335</v>
      </c>
      <c r="CB111" s="2">
        <f>M180/1.2</f>
        <v>20.458333333333336</v>
      </c>
      <c r="CC111" s="2">
        <f>N180/1.2</f>
        <v>21.685833333333338</v>
      </c>
      <c r="CD111" s="190">
        <f>(P177*CE111+Q177*CF111)/O177</f>
        <v>22.35714183685208</v>
      </c>
      <c r="CE111" s="2">
        <f>P180/1.2</f>
        <v>21.683333333333334</v>
      </c>
      <c r="CF111" s="2">
        <f>Q180/1.2</f>
        <v>23.07106666666667</v>
      </c>
      <c r="CG111" s="190">
        <f>(S177*CH111+T177*CI111)/R177</f>
        <v>23.692249999999994</v>
      </c>
      <c r="CH111" s="2">
        <f>S180/1.2</f>
        <v>23.692249999999998</v>
      </c>
      <c r="CI111" s="2">
        <f>T180/1.2</f>
        <v>23.692249999999998</v>
      </c>
      <c r="CJ111" s="190">
        <f>(V177*CK111+W177*CL111)/U177</f>
        <v>24.942401255124523</v>
      </c>
      <c r="CK111" s="2">
        <f>V180/1.2</f>
        <v>23.691666666666666</v>
      </c>
      <c r="CL111" s="2">
        <f>W180/1.2</f>
        <v>26.115829243873613</v>
      </c>
      <c r="CM111" s="190">
        <f>(Y177*CN111+Z177*CO111)/X177</f>
        <v>26.696081513517811</v>
      </c>
      <c r="CN111" s="2">
        <f>Y180/1.2</f>
        <v>26.116666666666667</v>
      </c>
      <c r="CO111" s="2">
        <f>Z180/1.2</f>
        <v>27.239683333333332</v>
      </c>
      <c r="CP111" s="190">
        <f>(AB177*CQ111+AC177*CR111)/AA177</f>
        <v>27.846040353442799</v>
      </c>
      <c r="CQ111" s="2">
        <f>AB180/1.2</f>
        <v>27.241666666666667</v>
      </c>
      <c r="CR111" s="2">
        <f>AC180/1.2</f>
        <v>28.413058333333332</v>
      </c>
      <c r="CS111" s="190">
        <f>(AE177*CT111+AF177*CU111)/AD177</f>
        <v>29.296352911051176</v>
      </c>
      <c r="CT111" s="2">
        <f>AE180/1.2</f>
        <v>28.416666666666668</v>
      </c>
      <c r="CU111" s="2">
        <f>AF180/1.2</f>
        <v>30.12166666666667</v>
      </c>
      <c r="CV111" s="190">
        <f>(AH177*CW111+AI177*CX111)/AG177</f>
        <v>30.902142173374873</v>
      </c>
      <c r="CW111" s="2">
        <f>AH180/1.2</f>
        <v>30.125</v>
      </c>
      <c r="CX111" s="2">
        <f>AI180/1.2</f>
        <v>31.631250000000005</v>
      </c>
      <c r="CY111" s="190">
        <f>(AK177*CZ111+AL177*DA111)/AJ177</f>
        <v>32.30791258802833</v>
      </c>
      <c r="CZ111" s="2">
        <f>AK180/1.2</f>
        <v>31.633333333333336</v>
      </c>
      <c r="DA111" s="2">
        <f>AL180/1.2</f>
        <v>32.940796802947673</v>
      </c>
      <c r="DB111" s="190">
        <f>(AN177*DC111+AO177*DD111)/AM177</f>
        <v>33.582246417413678</v>
      </c>
      <c r="DC111" s="2">
        <f>AN180/1.2</f>
        <v>32.94166666666667</v>
      </c>
      <c r="DD111" s="2">
        <f>AO180/1.2</f>
        <v>34.183232602243883</v>
      </c>
      <c r="DE111" s="190">
        <f>(AQ177*DF111+AR177*DG111)/AP177</f>
        <v>35.065169348598552</v>
      </c>
      <c r="DF111" s="2">
        <f>AQ180/1.2</f>
        <v>34.183333333333337</v>
      </c>
      <c r="DG111" s="2">
        <f>AR180/1.2</f>
        <v>35.892500000000005</v>
      </c>
      <c r="DH111" s="190">
        <f>(AT177*DI111+AU177*DJ111)/AS177</f>
        <v>36.570877939015013</v>
      </c>
      <c r="DI111" s="2">
        <f>AT180/1.2</f>
        <v>35.891666666666666</v>
      </c>
      <c r="DJ111" s="2">
        <f>AU180/1.2</f>
        <v>37.208107871410292</v>
      </c>
      <c r="DK111" s="190">
        <f>(AW177*DL111+AX177*DM111)/AV177</f>
        <v>37.942094329876348</v>
      </c>
      <c r="DL111" s="2">
        <f>AW180/1.2</f>
        <v>37.208333333333336</v>
      </c>
      <c r="DM111" s="2">
        <f>AX180/1.2</f>
        <v>38.630502324939187</v>
      </c>
      <c r="DN111" s="190">
        <f>(AZ177*DO111+BA177*DP111)/AY177</f>
        <v>39.351953248269105</v>
      </c>
      <c r="DO111" s="2">
        <f>AZ180/1.2</f>
        <v>38.633333333333333</v>
      </c>
      <c r="DP111" s="2">
        <f>BA180/1.2</f>
        <v>40.026156016178362</v>
      </c>
      <c r="DQ111" s="190">
        <f>(BC177*DR111+BD177*DS111)/BB177</f>
        <v>40.808837708587241</v>
      </c>
      <c r="DR111" s="2">
        <f>BC180/1.2</f>
        <v>40.025000000000006</v>
      </c>
      <c r="DS111" s="2">
        <f>BD180/1.2</f>
        <v>41.544227226380379</v>
      </c>
      <c r="DT111" s="190">
        <f>(BF177*DU111+BG177*DV111)/BE177</f>
        <v>42.131515696532666</v>
      </c>
      <c r="DU111" s="2">
        <f>BF180/1.2</f>
        <v>41.541666666666671</v>
      </c>
      <c r="DV111" s="2">
        <f>BG180/1.2</f>
        <v>42.684906773399469</v>
      </c>
      <c r="DW111" s="190">
        <f>(BI177*DX111+BJ177*DY111)/BH177</f>
        <v>43.900652038201265</v>
      </c>
      <c r="DX111" s="181">
        <f>BI180/1.2</f>
        <v>42.683333333333337</v>
      </c>
      <c r="DY111" s="181">
        <f>BJ180/1.2</f>
        <v>45.042729544253994</v>
      </c>
      <c r="DZ111" s="190">
        <f>(BL177*EA111+BM177*EB111)/BK177</f>
        <v>46.203617827687744</v>
      </c>
      <c r="EA111" s="181">
        <f>BL180/1.2</f>
        <v>45.041666666666664</v>
      </c>
      <c r="EB111" s="181">
        <f>BM180/1.2</f>
        <v>47.293750000000003</v>
      </c>
      <c r="EC111" s="190">
        <f>(BO177*ED111+BP177*EE111)/BN177</f>
        <v>48.561747706089228</v>
      </c>
      <c r="ED111" s="2">
        <f>BO180/1.2</f>
        <v>47.291666666666671</v>
      </c>
      <c r="EE111" s="2">
        <f>BP180/1.2</f>
        <v>49.75332636185788</v>
      </c>
      <c r="EF111" s="190">
        <f>(BR177*EG111+BS177*EH111)/BQ177</f>
        <v>50.702991199097312</v>
      </c>
      <c r="EG111" s="2">
        <f>BR180/1.2</f>
        <v>49.750000000000007</v>
      </c>
      <c r="EH111" s="2">
        <f>BS180/1.2</f>
        <v>51.597079006672182</v>
      </c>
      <c r="EJ111" s="13"/>
      <c r="EK111" s="13"/>
    </row>
    <row r="112" spans="1:141" ht="30" hidden="1">
      <c r="A112" s="188"/>
      <c r="B112" s="22" t="s">
        <v>177</v>
      </c>
      <c r="C112" s="184"/>
      <c r="D112" s="184"/>
      <c r="E112" s="185"/>
      <c r="F112" s="186"/>
      <c r="G112" s="186"/>
      <c r="H112" s="186"/>
      <c r="I112" s="186"/>
      <c r="J112" s="36"/>
      <c r="K112" s="36"/>
      <c r="L112" s="2">
        <f>(M63*M66+N63*N66)/L63</f>
        <v>49.566354517386969</v>
      </c>
      <c r="M112" s="2">
        <f>M66</f>
        <v>46.09</v>
      </c>
      <c r="N112" s="2">
        <f>N66</f>
        <v>53.00350000000018</v>
      </c>
      <c r="O112" s="2">
        <f>(P63*P66+Q63*Q66)/O63</f>
        <v>53.000000000000007</v>
      </c>
      <c r="P112" s="2">
        <f>P66</f>
        <v>53</v>
      </c>
      <c r="Q112" s="2">
        <f>Q66</f>
        <v>53</v>
      </c>
      <c r="R112" s="2">
        <f>(S63*S112+T63*T112)/R63</f>
        <v>60.95</v>
      </c>
      <c r="S112" s="2">
        <f>S66</f>
        <v>60.949999999999996</v>
      </c>
      <c r="T112" s="2">
        <f>T66</f>
        <v>60.949999999999996</v>
      </c>
      <c r="U112" s="2">
        <f>(V63*V112+W63*W112)/U63</f>
        <v>65.955172372823768</v>
      </c>
      <c r="V112" s="2">
        <f>V66</f>
        <v>60.95</v>
      </c>
      <c r="W112" s="2">
        <f>W66</f>
        <v>70.769317057882432</v>
      </c>
      <c r="X112" s="2">
        <f>(Y63*Y112+Z63*Z112)/X63</f>
        <v>70.77000000000001</v>
      </c>
      <c r="Y112" s="2">
        <f>Y66</f>
        <v>70.77</v>
      </c>
      <c r="Z112" s="2">
        <f>Z66</f>
        <v>70.77</v>
      </c>
      <c r="AA112" s="2">
        <f>(AB63*AB112+AC63*AC112)/AA63</f>
        <v>72.151963487233985</v>
      </c>
      <c r="AB112" s="2">
        <f>AB66</f>
        <v>70.77</v>
      </c>
      <c r="AC112" s="2">
        <f>AC66</f>
        <v>73.481182878984768</v>
      </c>
      <c r="AD112" s="2">
        <f>(AE63*AE112+AF63*AF112)/AD63</f>
        <v>73.48</v>
      </c>
      <c r="AE112" s="2">
        <f>AE66</f>
        <v>73.48</v>
      </c>
      <c r="AF112" s="2">
        <f>AF66</f>
        <v>73.48</v>
      </c>
      <c r="AG112" s="2">
        <f>(AH63*AH112+AI63*AI112)/AG63</f>
        <v>73.48</v>
      </c>
      <c r="AH112" s="2">
        <f>AH66</f>
        <v>73.48</v>
      </c>
      <c r="AI112" s="2">
        <f>AI66</f>
        <v>73.48</v>
      </c>
      <c r="AJ112" s="2">
        <f>(AK63*AK112+AL63*AL112)/AJ63</f>
        <v>73.48</v>
      </c>
      <c r="AK112" s="2">
        <f>AK66</f>
        <v>73.48</v>
      </c>
      <c r="AL112" s="2">
        <f>AL66</f>
        <v>73.48</v>
      </c>
      <c r="AM112" s="2">
        <f>(AN63*AN112+AO63*AO112)/AM63</f>
        <v>73.48</v>
      </c>
      <c r="AN112" s="2">
        <f>AN66</f>
        <v>73.48</v>
      </c>
      <c r="AO112" s="2">
        <f>AO66</f>
        <v>73.48</v>
      </c>
      <c r="AP112" s="2">
        <f>(AQ63*AQ112+AR63*AR112)/AP63</f>
        <v>73.48</v>
      </c>
      <c r="AQ112" s="2">
        <f>AQ66</f>
        <v>73.48</v>
      </c>
      <c r="AR112" s="2">
        <f>AR66</f>
        <v>73.48</v>
      </c>
      <c r="AS112" s="2">
        <f>(AT63*AT112+AU63*AU112)/AS63</f>
        <v>73.48</v>
      </c>
      <c r="AT112" s="2">
        <f>AT66</f>
        <v>73.48</v>
      </c>
      <c r="AU112" s="2">
        <f>AU66</f>
        <v>73.48</v>
      </c>
      <c r="AV112" s="2">
        <f>(AW63*AW112+AX63*AX112)/AV63</f>
        <v>73.48</v>
      </c>
      <c r="AW112" s="2">
        <f>AW66</f>
        <v>73.48</v>
      </c>
      <c r="AX112" s="2">
        <f>AX66</f>
        <v>73.48</v>
      </c>
      <c r="AY112" s="2">
        <f>(AZ63*AZ112+BA63*BA112)/AY63</f>
        <v>73.48</v>
      </c>
      <c r="AZ112" s="2">
        <f>AZ66</f>
        <v>73.48</v>
      </c>
      <c r="BA112" s="2">
        <f>BA66</f>
        <v>73.48</v>
      </c>
      <c r="BB112" s="2">
        <f>(BC63*BC112+BD63*BD112)/BB63</f>
        <v>73.48</v>
      </c>
      <c r="BC112" s="2">
        <f>BC66</f>
        <v>73.48</v>
      </c>
      <c r="BD112" s="2">
        <f>BD66</f>
        <v>73.48</v>
      </c>
      <c r="BE112" s="2">
        <f>(BF63*BF112+BG63*BG112)/BE63</f>
        <v>73.48</v>
      </c>
      <c r="BF112" s="2">
        <f>BF66</f>
        <v>73.48</v>
      </c>
      <c r="BG112" s="181">
        <f>BG66</f>
        <v>73.48</v>
      </c>
      <c r="BH112" s="2">
        <f>(BI63*BI112+BJ63*BJ112)/BH63</f>
        <v>73.48</v>
      </c>
      <c r="BI112" s="2">
        <f>BI66</f>
        <v>73.48</v>
      </c>
      <c r="BJ112" s="181">
        <f>BJ66</f>
        <v>73.48</v>
      </c>
      <c r="BK112" s="2">
        <f>(BL63*BL112+BM63*BM112)/BK63</f>
        <v>73.48</v>
      </c>
      <c r="BL112" s="181">
        <f>BL66</f>
        <v>73.48</v>
      </c>
      <c r="BM112" s="181">
        <f>BM66</f>
        <v>73.48</v>
      </c>
      <c r="BN112" s="2">
        <f>(BO63*BO112+BP63*BP112)/BN63</f>
        <v>73.48</v>
      </c>
      <c r="BO112" s="181">
        <f>BO66</f>
        <v>73.48</v>
      </c>
      <c r="BP112" s="181">
        <f>BP66</f>
        <v>73.48</v>
      </c>
      <c r="BQ112" s="2">
        <f>(BR63*BR112+BS63*BS112)/BQ63</f>
        <v>73.48</v>
      </c>
      <c r="BR112" s="2">
        <f>BR66</f>
        <v>73.48</v>
      </c>
      <c r="BS112" s="2">
        <f>BS66</f>
        <v>73.48</v>
      </c>
      <c r="BT112" s="187"/>
      <c r="BU112" s="2"/>
      <c r="BV112" s="2"/>
      <c r="BW112" s="2"/>
      <c r="BX112" s="2"/>
      <c r="BY112" s="2"/>
      <c r="BZ112" s="2"/>
      <c r="CA112" s="2">
        <f>(M178*M181+N178*N181)/L178</f>
        <v>61.616892922244539</v>
      </c>
      <c r="CB112" s="2">
        <f>M181</f>
        <v>57.44</v>
      </c>
      <c r="CC112" s="2">
        <f>N181</f>
        <v>65.793785844489079</v>
      </c>
      <c r="CD112" s="2">
        <f>(P178*P181+Q178*Q181)/O178</f>
        <v>65.790000000000006</v>
      </c>
      <c r="CE112" s="2">
        <f>P181</f>
        <v>65.790000000000006</v>
      </c>
      <c r="CF112" s="2">
        <f>Q181</f>
        <v>65.790000000000006</v>
      </c>
      <c r="CG112" s="2">
        <f>(S178*CH112+T178*CI112)/R178</f>
        <v>68.531100000000023</v>
      </c>
      <c r="CH112" s="2">
        <f>S181</f>
        <v>68.531100000000023</v>
      </c>
      <c r="CI112" s="2">
        <f>T181</f>
        <v>68.531100000000023</v>
      </c>
      <c r="CJ112" s="2">
        <f>(V178*CK112+W178*CL112)/U178</f>
        <v>71.899992318228072</v>
      </c>
      <c r="CK112" s="2">
        <f>V181</f>
        <v>68.53</v>
      </c>
      <c r="CL112" s="2">
        <f>W181</f>
        <v>75.542079975349651</v>
      </c>
      <c r="CM112" s="2">
        <f>(Y178*CN112+Z178*CO112)/X178</f>
        <v>75.540000000000006</v>
      </c>
      <c r="CN112" s="2">
        <f>Y181</f>
        <v>75.540000000000006</v>
      </c>
      <c r="CO112" s="2">
        <f>Z181</f>
        <v>75.540000000000006</v>
      </c>
      <c r="CP112" s="2">
        <f>(AB178*CQ112+AC178*CR112)/AA178</f>
        <v>76.930812701993531</v>
      </c>
      <c r="CQ112" s="2">
        <f>AB181</f>
        <v>75.540000000000006</v>
      </c>
      <c r="CR112" s="2">
        <f>AC181</f>
        <v>78.433920512625548</v>
      </c>
      <c r="CS112" s="2">
        <f>(AE178*CT112+AF178*CU112)/AD178</f>
        <v>78.429999999999993</v>
      </c>
      <c r="CT112" s="2">
        <f>AE181</f>
        <v>78.430000000000007</v>
      </c>
      <c r="CU112" s="2">
        <f>AF181</f>
        <v>78.430000000000007</v>
      </c>
      <c r="CV112" s="2">
        <f>(AH178*CW112+AI178*CX112)/AG178</f>
        <v>78.429999999999993</v>
      </c>
      <c r="CW112" s="2">
        <f>AH181</f>
        <v>78.430000000000007</v>
      </c>
      <c r="CX112" s="2">
        <f>AI181</f>
        <v>78.430000000000007</v>
      </c>
      <c r="CY112" s="2">
        <f>(AK178*CZ112+AL178*DA112)/AJ178</f>
        <v>78.429999999999993</v>
      </c>
      <c r="CZ112" s="2">
        <f>AK181</f>
        <v>78.430000000000007</v>
      </c>
      <c r="DA112" s="2">
        <f>AL181</f>
        <v>78.430000000000007</v>
      </c>
      <c r="DB112" s="2">
        <f>(AN178*DC112+AO178*DD112)/AM178</f>
        <v>78.429999999999993</v>
      </c>
      <c r="DC112" s="2">
        <f>AN181</f>
        <v>78.430000000000007</v>
      </c>
      <c r="DD112" s="2">
        <f>AO181</f>
        <v>78.430000000000007</v>
      </c>
      <c r="DE112" s="2">
        <f>(AQ178*DF112+AR178*DG112)/AP178</f>
        <v>78.429999999999993</v>
      </c>
      <c r="DF112" s="2">
        <f>AQ181</f>
        <v>78.430000000000007</v>
      </c>
      <c r="DG112" s="2">
        <f>AR181</f>
        <v>78.430000000000007</v>
      </c>
      <c r="DH112" s="2">
        <f>(AT178*DI112+AU178*DJ112)/AS178</f>
        <v>78.429999999999993</v>
      </c>
      <c r="DI112" s="2">
        <f>AT181</f>
        <v>78.430000000000007</v>
      </c>
      <c r="DJ112" s="2">
        <f>AU181</f>
        <v>78.430000000000007</v>
      </c>
      <c r="DK112" s="2">
        <f>(AW178*DL112+AX178*DM112)/AV178</f>
        <v>78.429999999999993</v>
      </c>
      <c r="DL112" s="2">
        <f>AW181</f>
        <v>78.430000000000007</v>
      </c>
      <c r="DM112" s="2">
        <f>AX181</f>
        <v>78.430000000000007</v>
      </c>
      <c r="DN112" s="2">
        <f>(AZ178*DO112+BA178*DP112)/AY178</f>
        <v>78.429999999999993</v>
      </c>
      <c r="DO112" s="2">
        <f>AZ181</f>
        <v>78.430000000000007</v>
      </c>
      <c r="DP112" s="2">
        <f>BA181</f>
        <v>78.430000000000007</v>
      </c>
      <c r="DQ112" s="2">
        <f>(BC178*DR112+BD178*DS112)/BB178</f>
        <v>78.429999999999993</v>
      </c>
      <c r="DR112" s="2">
        <f>BC181</f>
        <v>78.430000000000007</v>
      </c>
      <c r="DS112" s="2">
        <f>BD181</f>
        <v>78.430000000000007</v>
      </c>
      <c r="DT112" s="2">
        <f>(BF178*DU112+BG178*DV112)/BE178</f>
        <v>78.429999999999993</v>
      </c>
      <c r="DU112" s="2">
        <f>BF181</f>
        <v>78.430000000000007</v>
      </c>
      <c r="DV112" s="2">
        <f>BG181</f>
        <v>78.430000000000007</v>
      </c>
      <c r="DW112" s="2">
        <f>(BI178*DX112+BJ178*DY112)/BH178</f>
        <v>78.429999999999993</v>
      </c>
      <c r="DX112" s="181">
        <f>BI181</f>
        <v>78.430000000000007</v>
      </c>
      <c r="DY112" s="181">
        <f>BJ181</f>
        <v>78.430000000000007</v>
      </c>
      <c r="DZ112" s="2">
        <f>(BL178*EA112+BM178*EB112)/BK178</f>
        <v>78.429999999999993</v>
      </c>
      <c r="EA112" s="181">
        <f>BL181</f>
        <v>78.430000000000007</v>
      </c>
      <c r="EB112" s="181">
        <f>BM181</f>
        <v>78.430000000000007</v>
      </c>
      <c r="EC112" s="2">
        <f>(BO178*ED112+BP178*EE112)/BN178</f>
        <v>78.429999999999993</v>
      </c>
      <c r="ED112" s="2">
        <f>BO181</f>
        <v>78.430000000000007</v>
      </c>
      <c r="EE112" s="2">
        <f>BP181</f>
        <v>78.430000000000007</v>
      </c>
      <c r="EF112" s="2">
        <f>(BR178*EG112+BS178*EH112)/BQ178</f>
        <v>78.429999999999993</v>
      </c>
      <c r="EG112" s="2">
        <f>BR181</f>
        <v>78.430000000000007</v>
      </c>
      <c r="EH112" s="2">
        <f>BS181</f>
        <v>78.430000000000007</v>
      </c>
      <c r="EJ112" s="13"/>
      <c r="EK112" s="13"/>
    </row>
    <row r="113" spans="1:140" s="88" customFormat="1" hidden="1">
      <c r="A113" s="188"/>
      <c r="B113" s="203"/>
      <c r="C113" s="184"/>
      <c r="D113" s="184"/>
      <c r="E113" s="185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5"/>
      <c r="BU113" s="186"/>
      <c r="BV113" s="186"/>
      <c r="BW113" s="186"/>
      <c r="BX113" s="186"/>
      <c r="BY113" s="186"/>
      <c r="BZ113" s="186"/>
      <c r="CA113" s="186"/>
      <c r="CB113" s="186"/>
      <c r="CC113" s="186"/>
      <c r="CD113" s="186"/>
      <c r="CE113" s="186"/>
      <c r="CF113" s="186"/>
      <c r="CG113" s="186"/>
      <c r="CH113" s="186"/>
      <c r="CI113" s="186"/>
      <c r="CJ113" s="186"/>
      <c r="CK113" s="186"/>
      <c r="CL113" s="186"/>
      <c r="CM113" s="186"/>
      <c r="CN113" s="186"/>
      <c r="CO113" s="186"/>
      <c r="CP113" s="186"/>
      <c r="CQ113" s="186"/>
      <c r="CR113" s="186"/>
      <c r="CS113" s="186"/>
      <c r="CT113" s="186"/>
      <c r="CU113" s="186"/>
      <c r="CV113" s="186"/>
      <c r="CW113" s="186"/>
      <c r="CX113" s="186"/>
      <c r="CY113" s="186"/>
      <c r="CZ113" s="186"/>
      <c r="DA113" s="186"/>
      <c r="DB113" s="186"/>
      <c r="DC113" s="186"/>
      <c r="DD113" s="186"/>
      <c r="DE113" s="186"/>
      <c r="DF113" s="186"/>
      <c r="DG113" s="186"/>
      <c r="DH113" s="186"/>
      <c r="DI113" s="186"/>
      <c r="DJ113" s="186"/>
      <c r="DK113" s="186"/>
      <c r="DL113" s="186"/>
      <c r="DM113" s="186"/>
      <c r="DN113" s="186"/>
      <c r="DO113" s="186"/>
      <c r="DP113" s="186"/>
      <c r="DQ113" s="186"/>
      <c r="DR113" s="186"/>
      <c r="DS113" s="186"/>
      <c r="DT113" s="186"/>
      <c r="DU113" s="186"/>
      <c r="DV113" s="186"/>
      <c r="DW113" s="186"/>
      <c r="DX113" s="186"/>
      <c r="DY113" s="186"/>
      <c r="DZ113" s="186"/>
      <c r="EA113" s="186"/>
      <c r="EB113" s="186"/>
      <c r="EC113" s="186"/>
      <c r="ED113" s="186"/>
      <c r="EE113" s="186"/>
      <c r="EF113" s="186"/>
      <c r="EG113" s="186"/>
      <c r="EH113" s="186"/>
    </row>
    <row r="114" spans="1:140" hidden="1">
      <c r="A114" s="86"/>
      <c r="B114" s="71" t="s">
        <v>280</v>
      </c>
      <c r="I114" s="191"/>
      <c r="J114" s="113"/>
      <c r="K114" s="202"/>
      <c r="L114" s="110">
        <f>L110+CA110</f>
        <v>57.725028740572</v>
      </c>
      <c r="M114" s="108"/>
      <c r="N114" s="108"/>
      <c r="O114" s="108">
        <f t="shared" ref="O114:AT114" si="268">O110+CD110</f>
        <v>61.153047194552272</v>
      </c>
      <c r="P114" s="108">
        <f t="shared" si="268"/>
        <v>59.896142616017585</v>
      </c>
      <c r="Q114" s="108">
        <f t="shared" si="268"/>
        <v>62.470072624737064</v>
      </c>
      <c r="R114" s="108">
        <f t="shared" si="268"/>
        <v>66.662886294424965</v>
      </c>
      <c r="S114" s="108">
        <f t="shared" si="268"/>
        <v>66.935731899206587</v>
      </c>
      <c r="T114" s="108">
        <f t="shared" si="268"/>
        <v>66.409210948767438</v>
      </c>
      <c r="U114" s="108">
        <f t="shared" si="268"/>
        <v>71.129071285689605</v>
      </c>
      <c r="V114" s="108">
        <f t="shared" si="268"/>
        <v>66.93602881961327</v>
      </c>
      <c r="W114" s="108">
        <f t="shared" si="268"/>
        <v>75.301681132372948</v>
      </c>
      <c r="X114" s="108">
        <f t="shared" si="268"/>
        <v>76.521309267819447</v>
      </c>
      <c r="Y114" s="108">
        <f t="shared" si="268"/>
        <v>75.86283158942328</v>
      </c>
      <c r="Z114" s="108">
        <f t="shared" si="268"/>
        <v>77.185818189390375</v>
      </c>
      <c r="AA114" s="108">
        <f t="shared" si="268"/>
        <v>79.059426889192352</v>
      </c>
      <c r="AB114" s="108">
        <f t="shared" si="268"/>
        <v>77.741144322407308</v>
      </c>
      <c r="AC114" s="108">
        <f t="shared" si="268"/>
        <v>80.376605119254634</v>
      </c>
      <c r="AD114" s="108">
        <f t="shared" si="268"/>
        <v>81.70668877785711</v>
      </c>
      <c r="AE114" s="108">
        <f t="shared" si="268"/>
        <v>80.949897534605157</v>
      </c>
      <c r="AF114" s="108">
        <f t="shared" si="268"/>
        <v>82.458676467079783</v>
      </c>
      <c r="AG114" s="108">
        <f t="shared" si="268"/>
        <v>83.80925183807571</v>
      </c>
      <c r="AH114" s="108">
        <f t="shared" si="268"/>
        <v>83.010505966247734</v>
      </c>
      <c r="AI114" s="108">
        <f t="shared" si="268"/>
        <v>84.606797841397707</v>
      </c>
      <c r="AJ114" s="108">
        <f t="shared" si="268"/>
        <v>85.998715987750785</v>
      </c>
      <c r="AK114" s="108">
        <f t="shared" si="268"/>
        <v>85.13963527725744</v>
      </c>
      <c r="AL114" s="108">
        <f t="shared" si="268"/>
        <v>86.860448541216556</v>
      </c>
      <c r="AM114" s="108">
        <f t="shared" si="268"/>
        <v>88.236971434406655</v>
      </c>
      <c r="AN114" s="108">
        <f t="shared" si="268"/>
        <v>87.382625092114836</v>
      </c>
      <c r="AO114" s="108">
        <f t="shared" si="268"/>
        <v>89.094656084832252</v>
      </c>
      <c r="AP114" s="108">
        <f t="shared" si="268"/>
        <v>90.584752727243995</v>
      </c>
      <c r="AQ114" s="108">
        <f t="shared" si="268"/>
        <v>89.603115575614027</v>
      </c>
      <c r="AR114" s="108">
        <f t="shared" si="268"/>
        <v>91.560601845825843</v>
      </c>
      <c r="AS114" s="108">
        <f t="shared" si="268"/>
        <v>93.155527195938561</v>
      </c>
      <c r="AT114" s="108">
        <f t="shared" si="268"/>
        <v>92.052349359947414</v>
      </c>
      <c r="AU114" s="108">
        <f t="shared" ref="AU114:BS114" si="269">AU110+DJ110</f>
        <v>94.261153334844408</v>
      </c>
      <c r="AV114" s="108">
        <f t="shared" si="269"/>
        <v>95.939439224088574</v>
      </c>
      <c r="AW114" s="108">
        <f t="shared" si="269"/>
        <v>94.749118927576248</v>
      </c>
      <c r="AX114" s="108">
        <f t="shared" si="269"/>
        <v>97.130131122696</v>
      </c>
      <c r="AY114" s="108">
        <f t="shared" si="269"/>
        <v>98.84124146299412</v>
      </c>
      <c r="AZ114" s="108">
        <f t="shared" si="269"/>
        <v>97.619278418255405</v>
      </c>
      <c r="BA114" s="108">
        <f t="shared" si="269"/>
        <v>100.06375797127998</v>
      </c>
      <c r="BB114" s="108">
        <f t="shared" si="269"/>
        <v>101.86791942498172</v>
      </c>
      <c r="BC114" s="108">
        <f t="shared" si="269"/>
        <v>100.54619767997636</v>
      </c>
      <c r="BD114" s="108">
        <f t="shared" si="269"/>
        <v>103.18776245660374</v>
      </c>
      <c r="BE114" s="108">
        <f t="shared" si="269"/>
        <v>104.86845363062081</v>
      </c>
      <c r="BF114" s="108">
        <f t="shared" si="269"/>
        <v>103.6602280591016</v>
      </c>
      <c r="BG114" s="108">
        <f>BG110+DV110</f>
        <v>106.08084516291302</v>
      </c>
      <c r="BH114" s="108">
        <f t="shared" si="269"/>
        <v>108.33989139047236</v>
      </c>
      <c r="BI114" s="108">
        <f t="shared" si="269"/>
        <v>106.56268790343569</v>
      </c>
      <c r="BJ114" s="108">
        <f t="shared" si="269"/>
        <v>110.10048601999326</v>
      </c>
      <c r="BK114" s="108">
        <f t="shared" si="269"/>
        <v>112.17724163999264</v>
      </c>
      <c r="BL114" s="108">
        <f t="shared" si="269"/>
        <v>110.56395127378073</v>
      </c>
      <c r="BM114" s="108">
        <f t="shared" si="269"/>
        <v>113.77364282145717</v>
      </c>
      <c r="BN114" s="108">
        <f t="shared" si="269"/>
        <v>116.15249302099025</v>
      </c>
      <c r="BO114" s="108">
        <f t="shared" si="269"/>
        <v>114.21694331236455</v>
      </c>
      <c r="BP114" s="108">
        <f t="shared" si="269"/>
        <v>118.06844329332148</v>
      </c>
      <c r="BQ114" s="108">
        <f t="shared" si="269"/>
        <v>120.23062327512105</v>
      </c>
      <c r="BR114" s="108">
        <f t="shared" si="269"/>
        <v>118.49484652517869</v>
      </c>
      <c r="BS114" s="108">
        <f t="shared" si="269"/>
        <v>121.95657334698016</v>
      </c>
    </row>
    <row r="115" spans="1:140" hidden="1">
      <c r="B115" s="71" t="s">
        <v>284</v>
      </c>
      <c r="I115" s="191"/>
      <c r="J115" s="110"/>
      <c r="K115" s="108"/>
      <c r="L115" s="110">
        <f t="shared" ref="L115:L116" si="270">L111+CA111</f>
        <v>43.268514473517925</v>
      </c>
      <c r="M115" s="108"/>
      <c r="N115" s="108"/>
      <c r="O115" s="108">
        <f t="shared" ref="O115:Q116" si="271">O111+CD111</f>
        <v>45.927456190632469</v>
      </c>
      <c r="P115" s="108">
        <f t="shared" si="271"/>
        <v>44.541666666666671</v>
      </c>
      <c r="Q115" s="108">
        <f t="shared" si="271"/>
        <v>47.39233333333334</v>
      </c>
      <c r="R115" s="108">
        <f t="shared" ref="R115:R116" si="272">R111+CG111</f>
        <v>51.665999999999997</v>
      </c>
      <c r="S115" s="108">
        <f t="shared" ref="S115:S116" si="273">S111+CH111</f>
        <v>51.665999999999997</v>
      </c>
      <c r="T115" s="108">
        <f t="shared" ref="T115:T116" si="274">T111+CI111</f>
        <v>51.665999999999997</v>
      </c>
      <c r="U115" s="108">
        <f t="shared" ref="U115:U116" si="275">U111+CJ111</f>
        <v>55.145895313916</v>
      </c>
      <c r="V115" s="108">
        <f t="shared" ref="V115:V116" si="276">V111+CK111</f>
        <v>51.666666666666671</v>
      </c>
      <c r="W115" s="108">
        <f t="shared" ref="W115:W116" si="277">W111+CL111</f>
        <v>58.597726613754844</v>
      </c>
      <c r="X115" s="108">
        <f t="shared" ref="X115:X116" si="278">X111+CM111</f>
        <v>59.783145946298937</v>
      </c>
      <c r="Y115" s="108">
        <f t="shared" ref="Y115:Y116" si="279">Y111+CN111</f>
        <v>58.6</v>
      </c>
      <c r="Z115" s="108">
        <f t="shared" ref="Z115:Z116" si="280">Z111+CO111</f>
        <v>60.94400000000001</v>
      </c>
      <c r="AA115" s="108">
        <f t="shared" ref="AA115:AA116" si="281">AA111+CP111</f>
        <v>62.271077223423177</v>
      </c>
      <c r="AB115" s="108">
        <f t="shared" ref="AB115:AB116" si="282">AB111+CQ111</f>
        <v>60.95</v>
      </c>
      <c r="AC115" s="108">
        <f t="shared" ref="AC115:AC116" si="283">AC111+CR111</f>
        <v>63.57085</v>
      </c>
      <c r="AD115" s="108">
        <f t="shared" ref="AD115:AD116" si="284">AD111+CS111</f>
        <v>64.869046250393794</v>
      </c>
      <c r="AE115" s="108">
        <f t="shared" ref="AE115:AE116" si="285">AE111+CT111</f>
        <v>63.575000000000003</v>
      </c>
      <c r="AF115" s="108">
        <f t="shared" ref="AF115:AF116" si="286">AF111+CU111</f>
        <v>66.117999999999995</v>
      </c>
      <c r="AG115" s="108">
        <f t="shared" ref="AG115:AG116" si="287">AG111+CV111</f>
        <v>67.465211930944193</v>
      </c>
      <c r="AH115" s="108">
        <f t="shared" ref="AH115:AH116" si="288">AH111+CW111</f>
        <v>66.125</v>
      </c>
      <c r="AI115" s="108">
        <f t="shared" ref="AI115:AI116" si="289">AI111+CX111</f>
        <v>68.77</v>
      </c>
      <c r="AJ115" s="108">
        <f t="shared" ref="AJ115:AJ116" si="290">AJ111+CY111</f>
        <v>70.189868055866924</v>
      </c>
      <c r="AK115" s="108">
        <f t="shared" ref="AK115:AK116" si="291">AK111+CZ111</f>
        <v>68.775000000000006</v>
      </c>
      <c r="AL115" s="108">
        <f t="shared" ref="AL115:AL116" si="292">AL111+DA111</f>
        <v>71.579620546516594</v>
      </c>
      <c r="AM115" s="108">
        <f t="shared" ref="AM115:AM116" si="293">AM111+DB111</f>
        <v>72.988188083231137</v>
      </c>
      <c r="AN115" s="108">
        <f t="shared" ref="AN115:AN116" si="294">AN111+DC111</f>
        <v>71.583333333333343</v>
      </c>
      <c r="AO115" s="108">
        <f t="shared" ref="AO115:AO116" si="295">AO111+DD111</f>
        <v>74.370565935577218</v>
      </c>
      <c r="AP115" s="108">
        <f t="shared" ref="AP115:AP116" si="296">AP111+DE111</f>
        <v>75.911808802422797</v>
      </c>
      <c r="AQ115" s="108">
        <f t="shared" ref="AQ115:AQ116" si="297">AQ111+DF111</f>
        <v>74.366666666666674</v>
      </c>
      <c r="AR115" s="108">
        <f t="shared" ref="AR115:AR116" si="298">AR111+DG111</f>
        <v>77.417300948233702</v>
      </c>
      <c r="AS115" s="108">
        <f t="shared" ref="AS115:AS116" si="299">AS111+DH111</f>
        <v>79.122506772519543</v>
      </c>
      <c r="AT115" s="108">
        <f t="shared" ref="AT115:AT116" si="300">AT111+DI111</f>
        <v>77.416666666666657</v>
      </c>
      <c r="AU115" s="108">
        <f t="shared" ref="AU115:AU116" si="301">AU111+DJ111</f>
        <v>80.809357871410299</v>
      </c>
      <c r="AV115" s="108">
        <f t="shared" ref="AV115:AV116" si="302">AV111+DK111</f>
        <v>82.620023701117702</v>
      </c>
      <c r="AW115" s="108">
        <f t="shared" ref="AW115:AW116" si="303">AW111+DL111</f>
        <v>80.808333333333337</v>
      </c>
      <c r="AX115" s="108">
        <f t="shared" ref="AX115:AX116" si="304">AX111+DM111</f>
        <v>84.410502324939188</v>
      </c>
      <c r="AY115" s="108">
        <f t="shared" ref="AY115:AY116" si="305">AY111+DN111</f>
        <v>86.267194831908256</v>
      </c>
      <c r="AZ115" s="108">
        <f t="shared" ref="AZ115:AZ116" si="306">AZ111+DO111</f>
        <v>84.416666666666657</v>
      </c>
      <c r="BA115" s="108">
        <f t="shared" ref="BA115:BA116" si="307">BA111+DP111</f>
        <v>88.098656016178353</v>
      </c>
      <c r="BB115" s="108">
        <f t="shared" ref="BB115:BB116" si="308">BB111+DQ111</f>
        <v>90.072403179285146</v>
      </c>
      <c r="BC115" s="108">
        <f t="shared" ref="BC115:BC116" si="309">BC111+DR111</f>
        <v>88.100000000000009</v>
      </c>
      <c r="BD115" s="108">
        <f t="shared" ref="BD115:BD116" si="310">BD111+DS111</f>
        <v>92.022977226380391</v>
      </c>
      <c r="BE115" s="108">
        <f t="shared" ref="BE115:BE116" si="311">BE111+DT111</f>
        <v>93.85441672895027</v>
      </c>
      <c r="BF115" s="108">
        <f t="shared" ref="BF115:BF116" si="312">BF111+DU111</f>
        <v>92.01666666666668</v>
      </c>
      <c r="BG115" s="108">
        <f t="shared" ref="BG115:BG116" si="313">BG111+DV111</f>
        <v>95.683656773399463</v>
      </c>
      <c r="BH115" s="108">
        <f t="shared" ref="BH115:BH116" si="314">BH111+DW111</f>
        <v>98.210979026178151</v>
      </c>
      <c r="BI115" s="108">
        <f t="shared" ref="BI115:BJ115" si="315">BI111+DX111</f>
        <v>95.683333333333337</v>
      </c>
      <c r="BJ115" s="108">
        <f t="shared" si="315"/>
        <v>100.69272954425401</v>
      </c>
      <c r="BK115" s="108">
        <f t="shared" ref="BK115:BK116" si="316">BK111+DZ111</f>
        <v>102.99912381088767</v>
      </c>
      <c r="BL115" s="108">
        <f t="shared" ref="BL115:BL116" si="317">BL111+EA111</f>
        <v>100.69166666666666</v>
      </c>
      <c r="BM115" s="108">
        <f t="shared" ref="BM115:BM116" si="318">BM111+EB111</f>
        <v>105.26041666666667</v>
      </c>
      <c r="BN115" s="108">
        <f t="shared" ref="BN115:BN116" si="319">BN111+EC111</f>
        <v>107.96153300929163</v>
      </c>
      <c r="BO115" s="108">
        <f t="shared" ref="BO115:BO116" si="320">BO111+ED111</f>
        <v>105.25833333333334</v>
      </c>
      <c r="BP115" s="108">
        <f t="shared" ref="BP115:BP116" si="321">BP111+EE111</f>
        <v>110.6183263618579</v>
      </c>
      <c r="BQ115" s="108">
        <f t="shared" ref="BQ115:BQ116" si="322">BQ111+EF111</f>
        <v>113.07447363937769</v>
      </c>
      <c r="BR115" s="108">
        <f t="shared" ref="BR115:BR116" si="323">BR111+EG111</f>
        <v>110.61666666666667</v>
      </c>
      <c r="BS115" s="108">
        <f t="shared" ref="BS115:BS116" si="324">BS111+EH111</f>
        <v>115.5070790066722</v>
      </c>
    </row>
    <row r="116" spans="1:140" ht="30" hidden="1">
      <c r="B116" s="71" t="s">
        <v>177</v>
      </c>
      <c r="I116" s="191"/>
      <c r="J116" s="110"/>
      <c r="K116" s="108"/>
      <c r="L116" s="110">
        <f t="shared" si="270"/>
        <v>111.18324743963151</v>
      </c>
      <c r="M116" s="108"/>
      <c r="N116" s="108"/>
      <c r="O116" s="192">
        <f t="shared" si="271"/>
        <v>118.79000000000002</v>
      </c>
      <c r="P116" s="108">
        <f t="shared" si="271"/>
        <v>118.79</v>
      </c>
      <c r="Q116" s="108">
        <f t="shared" si="271"/>
        <v>118.79</v>
      </c>
      <c r="R116" s="108">
        <f t="shared" si="272"/>
        <v>129.48110000000003</v>
      </c>
      <c r="S116" s="108">
        <f t="shared" si="273"/>
        <v>129.48110000000003</v>
      </c>
      <c r="T116" s="108">
        <f t="shared" si="274"/>
        <v>129.48110000000003</v>
      </c>
      <c r="U116" s="108">
        <f t="shared" si="275"/>
        <v>137.85516469105184</v>
      </c>
      <c r="V116" s="108">
        <f t="shared" si="276"/>
        <v>129.48000000000002</v>
      </c>
      <c r="W116" s="108">
        <f t="shared" si="277"/>
        <v>146.31139703323208</v>
      </c>
      <c r="X116" s="108">
        <f t="shared" si="278"/>
        <v>146.31</v>
      </c>
      <c r="Y116" s="108">
        <f t="shared" si="279"/>
        <v>146.31</v>
      </c>
      <c r="Z116" s="108">
        <f t="shared" si="280"/>
        <v>146.31</v>
      </c>
      <c r="AA116" s="108">
        <f t="shared" si="281"/>
        <v>149.0827761892275</v>
      </c>
      <c r="AB116" s="108">
        <f t="shared" si="282"/>
        <v>146.31</v>
      </c>
      <c r="AC116" s="108">
        <f t="shared" si="283"/>
        <v>151.91510339161033</v>
      </c>
      <c r="AD116" s="108">
        <f t="shared" si="284"/>
        <v>151.91</v>
      </c>
      <c r="AE116" s="108">
        <f t="shared" si="285"/>
        <v>151.91000000000003</v>
      </c>
      <c r="AF116" s="108">
        <f t="shared" si="286"/>
        <v>151.91000000000003</v>
      </c>
      <c r="AG116" s="108">
        <f t="shared" si="287"/>
        <v>151.91</v>
      </c>
      <c r="AH116" s="108">
        <f t="shared" si="288"/>
        <v>151.91000000000003</v>
      </c>
      <c r="AI116" s="108">
        <f t="shared" si="289"/>
        <v>151.91000000000003</v>
      </c>
      <c r="AJ116" s="108">
        <f t="shared" si="290"/>
        <v>151.91</v>
      </c>
      <c r="AK116" s="108">
        <f t="shared" si="291"/>
        <v>151.91000000000003</v>
      </c>
      <c r="AL116" s="108">
        <f t="shared" si="292"/>
        <v>151.91000000000003</v>
      </c>
      <c r="AM116" s="108">
        <f t="shared" si="293"/>
        <v>151.91</v>
      </c>
      <c r="AN116" s="108">
        <f t="shared" si="294"/>
        <v>151.91000000000003</v>
      </c>
      <c r="AO116" s="108">
        <f t="shared" si="295"/>
        <v>151.91000000000003</v>
      </c>
      <c r="AP116" s="108">
        <f t="shared" si="296"/>
        <v>151.91</v>
      </c>
      <c r="AQ116" s="108">
        <f t="shared" si="297"/>
        <v>151.91000000000003</v>
      </c>
      <c r="AR116" s="108">
        <f t="shared" si="298"/>
        <v>151.91000000000003</v>
      </c>
      <c r="AS116" s="108">
        <f t="shared" si="299"/>
        <v>151.91</v>
      </c>
      <c r="AT116" s="108">
        <f t="shared" si="300"/>
        <v>151.91000000000003</v>
      </c>
      <c r="AU116" s="108">
        <f t="shared" si="301"/>
        <v>151.91000000000003</v>
      </c>
      <c r="AV116" s="108">
        <f t="shared" si="302"/>
        <v>151.91</v>
      </c>
      <c r="AW116" s="108">
        <f t="shared" si="303"/>
        <v>151.91000000000003</v>
      </c>
      <c r="AX116" s="108">
        <f t="shared" si="304"/>
        <v>151.91000000000003</v>
      </c>
      <c r="AY116" s="108">
        <f t="shared" si="305"/>
        <v>151.91</v>
      </c>
      <c r="AZ116" s="108">
        <f t="shared" si="306"/>
        <v>151.91000000000003</v>
      </c>
      <c r="BA116" s="108">
        <f t="shared" si="307"/>
        <v>151.91000000000003</v>
      </c>
      <c r="BB116" s="108">
        <f t="shared" si="308"/>
        <v>151.91</v>
      </c>
      <c r="BC116" s="108">
        <f t="shared" si="309"/>
        <v>151.91000000000003</v>
      </c>
      <c r="BD116" s="108">
        <f t="shared" si="310"/>
        <v>151.91000000000003</v>
      </c>
      <c r="BE116" s="108">
        <f t="shared" si="311"/>
        <v>151.91</v>
      </c>
      <c r="BF116" s="108">
        <f t="shared" si="312"/>
        <v>151.91000000000003</v>
      </c>
      <c r="BG116" s="108">
        <f t="shared" si="313"/>
        <v>151.91000000000003</v>
      </c>
      <c r="BH116" s="108">
        <f t="shared" si="314"/>
        <v>151.91</v>
      </c>
      <c r="BI116" s="108">
        <f t="shared" ref="BI116:BJ116" si="325">BI112+DX112</f>
        <v>151.91000000000003</v>
      </c>
      <c r="BJ116" s="108">
        <f t="shared" si="325"/>
        <v>151.91000000000003</v>
      </c>
      <c r="BK116" s="108">
        <f t="shared" si="316"/>
        <v>151.91</v>
      </c>
      <c r="BL116" s="108">
        <f t="shared" si="317"/>
        <v>151.91000000000003</v>
      </c>
      <c r="BM116" s="108">
        <f t="shared" si="318"/>
        <v>151.91000000000003</v>
      </c>
      <c r="BN116" s="108">
        <f t="shared" si="319"/>
        <v>151.91</v>
      </c>
      <c r="BO116" s="108">
        <f t="shared" si="320"/>
        <v>151.91000000000003</v>
      </c>
      <c r="BP116" s="108">
        <f t="shared" si="321"/>
        <v>151.91000000000003</v>
      </c>
      <c r="BQ116" s="108">
        <f t="shared" si="322"/>
        <v>151.91</v>
      </c>
      <c r="BR116" s="108">
        <f t="shared" si="323"/>
        <v>151.91000000000003</v>
      </c>
      <c r="BS116" s="108">
        <f t="shared" si="324"/>
        <v>151.91000000000003</v>
      </c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</row>
    <row r="117" spans="1:140" ht="30" hidden="1">
      <c r="B117" s="109" t="s">
        <v>283</v>
      </c>
      <c r="I117" s="191"/>
      <c r="J117" s="118"/>
      <c r="K117" s="119"/>
      <c r="L117" s="118"/>
      <c r="M117" s="119"/>
      <c r="N117" s="193"/>
      <c r="O117" s="118">
        <f>(Q114+CF114)/(P114+CE114)</f>
        <v>1.0429732182457965</v>
      </c>
      <c r="P117" s="119"/>
      <c r="Q117" s="119"/>
      <c r="R117" s="121">
        <f t="shared" ref="R117:R119" si="326">(T114+CI114)/(S114+CH114)</f>
        <v>0.99213393302052788</v>
      </c>
      <c r="S117" s="119"/>
      <c r="T117" s="119"/>
      <c r="U117" s="121">
        <f>(W114+CL114)/(V114+CK114)</f>
        <v>1.1249798122219705</v>
      </c>
      <c r="V117" s="119"/>
      <c r="W117" s="119"/>
      <c r="X117" s="121">
        <f t="shared" ref="X117:X119" si="327">(Z114+CO114)/(Y114+CN114)</f>
        <v>1.0174391935055525</v>
      </c>
      <c r="Y117" s="119"/>
      <c r="Z117" s="119"/>
      <c r="AA117" s="121">
        <f>(AC114+CR114)/(AB114+CQ114)</f>
        <v>1.0339004631307918</v>
      </c>
      <c r="AB117" s="119"/>
      <c r="AC117" s="119"/>
      <c r="AD117" s="121">
        <f t="shared" ref="AD117:AD119" si="328">(AF114+CU114)/(AE114+CT114)</f>
        <v>1.0186384291818238</v>
      </c>
      <c r="AE117" s="119"/>
      <c r="AF117" s="119"/>
      <c r="AG117" s="121">
        <f t="shared" ref="AG117:AG119" si="329">(AI114+CX114)/(AH114+CW114)</f>
        <v>1.0192299981378143</v>
      </c>
      <c r="AH117" s="119"/>
      <c r="AI117" s="119"/>
      <c r="AJ117" s="121">
        <f t="shared" ref="AJ117:AJ119" si="330">(AL114+DA114)/(AK114+CZ114)</f>
        <v>1.0202116588631756</v>
      </c>
      <c r="AK117" s="119"/>
      <c r="AL117" s="119"/>
      <c r="AM117" s="121">
        <f t="shared" ref="AM117:AM119" si="331">(AO114+DD114)/(AN114+DC114)</f>
        <v>1.019592350205921</v>
      </c>
      <c r="AN117" s="119"/>
      <c r="AO117" s="119"/>
      <c r="AP117" s="121">
        <f t="shared" ref="AP117:AP119" si="332">(AR114+DG114)/(AQ114+DF114)</f>
        <v>1.0218461853434095</v>
      </c>
      <c r="AQ117" s="119"/>
      <c r="AR117" s="119"/>
      <c r="AS117" s="121">
        <f t="shared" ref="AS117:AS119" si="333">(AU114+DJ114)/(AT114+DI114)</f>
        <v>1.0239950852993445</v>
      </c>
      <c r="AT117" s="119"/>
      <c r="AU117" s="119"/>
      <c r="AV117" s="121">
        <f t="shared" ref="AV117:AV119" si="334">(AX114+DM114)/(AW114+DL114)</f>
        <v>1.025129649985872</v>
      </c>
      <c r="AW117" s="119"/>
      <c r="AX117" s="119"/>
      <c r="AY117" s="121">
        <f t="shared" ref="AY117:AY119" si="335">(BA114+DP114)/(AZ114+DO114)</f>
        <v>1.02504095085144</v>
      </c>
      <c r="AZ117" s="119"/>
      <c r="BA117" s="119"/>
      <c r="BB117" s="121">
        <f t="shared" ref="BB117:BB119" si="336">(BD114+DS114)/(BC114+DR114)</f>
        <v>1.0262721498930778</v>
      </c>
      <c r="BC117" s="119"/>
      <c r="BD117" s="119"/>
      <c r="BE117" s="121">
        <f t="shared" ref="BE117:BE119" si="337">(BG114+DV114)/(BF114+DU114)</f>
        <v>1.0233514545465916</v>
      </c>
      <c r="BF117" s="119"/>
      <c r="BG117" s="119"/>
      <c r="BH117" s="121">
        <f t="shared" ref="BH117:BH119" si="338">(BJ114+EK114)/(BI114+EJ114)</f>
        <v>1.0331992199724112</v>
      </c>
      <c r="BI117" s="119"/>
      <c r="BJ117" s="119"/>
      <c r="BK117" s="121">
        <f t="shared" ref="BK117:BK119" si="339">(BM114+EN114)/(BL114+EM114)</f>
        <v>1.0290301812724523</v>
      </c>
      <c r="BL117" s="119"/>
      <c r="BM117" s="119"/>
      <c r="BN117" s="121">
        <f t="shared" ref="BN117:BN119" si="340">(BP114+EQ114)/(BO114+EP114)</f>
        <v>1.033720916260416</v>
      </c>
      <c r="BO117" s="119"/>
      <c r="BP117" s="119"/>
      <c r="BQ117" s="121">
        <f t="shared" ref="BQ117:BQ119" si="341">(BS114+ET114)/(BR114+ES114)</f>
        <v>1.0292141550735365</v>
      </c>
      <c r="BR117" s="119"/>
      <c r="BS117" s="119"/>
      <c r="CD117" s="194"/>
      <c r="CE117" s="194"/>
      <c r="CF117" s="194"/>
      <c r="CG117" s="194"/>
      <c r="CH117" s="194"/>
      <c r="CI117" s="194"/>
      <c r="CJ117" s="194"/>
      <c r="CK117" s="194"/>
      <c r="CL117" s="194"/>
      <c r="CM117" s="194"/>
      <c r="CN117" s="194"/>
      <c r="CO117" s="194"/>
      <c r="CP117" s="194"/>
      <c r="CQ117" s="194"/>
      <c r="CR117" s="194"/>
      <c r="CS117" s="194"/>
      <c r="CT117" s="194"/>
      <c r="CU117" s="194"/>
      <c r="CV117" s="194"/>
      <c r="CW117" s="194"/>
      <c r="CX117" s="194"/>
      <c r="CY117" s="194"/>
      <c r="CZ117" s="194"/>
      <c r="DA117" s="194"/>
      <c r="DB117" s="194"/>
      <c r="DC117" s="194"/>
      <c r="DD117" s="194"/>
      <c r="DE117" s="194"/>
      <c r="DF117" s="194"/>
      <c r="DG117" s="194"/>
      <c r="DH117" s="194"/>
      <c r="DI117" s="194"/>
      <c r="DJ117" s="194"/>
      <c r="DK117" s="194"/>
      <c r="DL117" s="194"/>
      <c r="DM117" s="194"/>
      <c r="DN117" s="194"/>
      <c r="DO117" s="194"/>
      <c r="DP117" s="194"/>
      <c r="DQ117" s="194"/>
      <c r="DR117" s="194"/>
      <c r="DS117" s="194"/>
      <c r="DT117" s="194"/>
      <c r="DU117" s="194"/>
      <c r="DV117" s="194"/>
      <c r="DW117" s="194"/>
      <c r="DX117" s="194"/>
      <c r="DY117" s="194"/>
      <c r="DZ117" s="194"/>
      <c r="EA117" s="194"/>
      <c r="EB117" s="194"/>
      <c r="EC117" s="194"/>
      <c r="ED117" s="194"/>
      <c r="EE117" s="194"/>
      <c r="EF117" s="194"/>
      <c r="EG117" s="194"/>
      <c r="EH117" s="194"/>
      <c r="EI117" s="88"/>
      <c r="EJ117" s="88"/>
    </row>
    <row r="118" spans="1:140" hidden="1">
      <c r="B118" s="114" t="s">
        <v>252</v>
      </c>
      <c r="I118" s="191"/>
      <c r="J118" s="120"/>
      <c r="K118" s="121"/>
      <c r="L118" s="120"/>
      <c r="M118" s="121"/>
      <c r="N118" s="194"/>
      <c r="O118" s="120">
        <f t="shared" ref="O118:O119" si="342">(Q115+CF115)/(P115+CE115)</f>
        <v>1.0640000000000001</v>
      </c>
      <c r="P118" s="121"/>
      <c r="Q118" s="121"/>
      <c r="R118" s="121">
        <f t="shared" si="326"/>
        <v>1</v>
      </c>
      <c r="S118" s="121"/>
      <c r="T118" s="121"/>
      <c r="U118" s="121">
        <f t="shared" ref="U118:U119" si="343">(W115+CL115)/(V115+CK115)</f>
        <v>1.1341495473629968</v>
      </c>
      <c r="V118" s="121"/>
      <c r="W118" s="121"/>
      <c r="X118" s="121">
        <f t="shared" si="327"/>
        <v>1.04</v>
      </c>
      <c r="Y118" s="121"/>
      <c r="Z118" s="121"/>
      <c r="AA118" s="121">
        <f>(AC115+CR115)/(AB115+CQ115)</f>
        <v>1.0429999999999999</v>
      </c>
      <c r="AB118" s="121"/>
      <c r="AC118" s="121"/>
      <c r="AD118" s="121">
        <f t="shared" si="328"/>
        <v>1.0399999999999998</v>
      </c>
      <c r="AE118" s="121"/>
      <c r="AF118" s="121"/>
      <c r="AG118" s="121">
        <f t="shared" si="329"/>
        <v>1.04</v>
      </c>
      <c r="AH118" s="121"/>
      <c r="AI118" s="121"/>
      <c r="AJ118" s="121">
        <f t="shared" si="330"/>
        <v>1.040779651712346</v>
      </c>
      <c r="AK118" s="121"/>
      <c r="AL118" s="121"/>
      <c r="AM118" s="121">
        <f t="shared" si="331"/>
        <v>1.0389368931628946</v>
      </c>
      <c r="AN118" s="121"/>
      <c r="AO118" s="121"/>
      <c r="AP118" s="121">
        <f t="shared" si="332"/>
        <v>1.0410215277664774</v>
      </c>
      <c r="AQ118" s="121"/>
      <c r="AR118" s="121"/>
      <c r="AS118" s="121">
        <f t="shared" si="333"/>
        <v>1.0438237830537391</v>
      </c>
      <c r="AT118" s="121"/>
      <c r="AU118" s="121"/>
      <c r="AV118" s="121">
        <f t="shared" si="334"/>
        <v>1.0445767019689287</v>
      </c>
      <c r="AW118" s="121"/>
      <c r="AX118" s="121"/>
      <c r="AY118" s="121">
        <f t="shared" si="335"/>
        <v>1.043616853103791</v>
      </c>
      <c r="AZ118" s="121"/>
      <c r="BA118" s="121"/>
      <c r="BB118" s="121">
        <f t="shared" si="336"/>
        <v>1.0445286858839997</v>
      </c>
      <c r="BC118" s="121"/>
      <c r="BD118" s="121"/>
      <c r="BE118" s="121">
        <f t="shared" si="337"/>
        <v>1.0398513686658155</v>
      </c>
      <c r="BF118" s="121"/>
      <c r="BG118" s="121"/>
      <c r="BH118" s="121">
        <f t="shared" si="338"/>
        <v>1.0523539057054938</v>
      </c>
      <c r="BI118" s="121"/>
      <c r="BJ118" s="121"/>
      <c r="BK118" s="121">
        <f t="shared" si="339"/>
        <v>1.0453736654804271</v>
      </c>
      <c r="BL118" s="121"/>
      <c r="BM118" s="121"/>
      <c r="BN118" s="121">
        <f t="shared" si="340"/>
        <v>1.0509222677082533</v>
      </c>
      <c r="BO118" s="121"/>
      <c r="BP118" s="121"/>
      <c r="BQ118" s="121">
        <f t="shared" si="341"/>
        <v>1.0442104475516545</v>
      </c>
      <c r="BR118" s="121"/>
      <c r="BS118" s="121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88"/>
      <c r="EJ118" s="88"/>
    </row>
    <row r="119" spans="1:140" hidden="1">
      <c r="B119" s="115" t="s">
        <v>253</v>
      </c>
      <c r="I119" s="191"/>
      <c r="J119" s="122"/>
      <c r="K119" s="123"/>
      <c r="L119" s="122"/>
      <c r="M119" s="123"/>
      <c r="N119" s="195"/>
      <c r="O119" s="122">
        <f t="shared" si="342"/>
        <v>1</v>
      </c>
      <c r="P119" s="123"/>
      <c r="Q119" s="123"/>
      <c r="R119" s="123">
        <f t="shared" si="326"/>
        <v>1</v>
      </c>
      <c r="S119" s="123"/>
      <c r="T119" s="123"/>
      <c r="U119" s="123">
        <f t="shared" si="343"/>
        <v>1.1299922538865621</v>
      </c>
      <c r="V119" s="123"/>
      <c r="W119" s="123"/>
      <c r="X119" s="123">
        <f t="shared" si="327"/>
        <v>1</v>
      </c>
      <c r="Y119" s="123"/>
      <c r="Z119" s="123"/>
      <c r="AA119" s="123">
        <f t="shared" ref="AA119" si="344">(AC116+CR116)/(AB116+CQ116)</f>
        <v>1.0383097764446061</v>
      </c>
      <c r="AB119" s="123"/>
      <c r="AC119" s="123"/>
      <c r="AD119" s="123">
        <f t="shared" si="328"/>
        <v>1</v>
      </c>
      <c r="AE119" s="123"/>
      <c r="AF119" s="123"/>
      <c r="AG119" s="123">
        <f t="shared" si="329"/>
        <v>1</v>
      </c>
      <c r="AH119" s="123"/>
      <c r="AI119" s="123"/>
      <c r="AJ119" s="123">
        <f t="shared" si="330"/>
        <v>1</v>
      </c>
      <c r="AK119" s="123"/>
      <c r="AL119" s="123"/>
      <c r="AM119" s="123">
        <f t="shared" si="331"/>
        <v>1</v>
      </c>
      <c r="AN119" s="123"/>
      <c r="AO119" s="123"/>
      <c r="AP119" s="123">
        <f t="shared" si="332"/>
        <v>1</v>
      </c>
      <c r="AQ119" s="123"/>
      <c r="AR119" s="123"/>
      <c r="AS119" s="123">
        <f t="shared" si="333"/>
        <v>1</v>
      </c>
      <c r="AT119" s="123"/>
      <c r="AU119" s="123"/>
      <c r="AV119" s="123">
        <f t="shared" si="334"/>
        <v>1</v>
      </c>
      <c r="AW119" s="123"/>
      <c r="AX119" s="123"/>
      <c r="AY119" s="123">
        <f t="shared" si="335"/>
        <v>1</v>
      </c>
      <c r="AZ119" s="123"/>
      <c r="BA119" s="123"/>
      <c r="BB119" s="123">
        <f t="shared" si="336"/>
        <v>1</v>
      </c>
      <c r="BC119" s="123"/>
      <c r="BD119" s="123"/>
      <c r="BE119" s="123">
        <f t="shared" si="337"/>
        <v>1</v>
      </c>
      <c r="BF119" s="123"/>
      <c r="BG119" s="123"/>
      <c r="BH119" s="123">
        <f t="shared" si="338"/>
        <v>1</v>
      </c>
      <c r="BI119" s="123"/>
      <c r="BJ119" s="123"/>
      <c r="BK119" s="123">
        <f t="shared" si="339"/>
        <v>1</v>
      </c>
      <c r="BL119" s="123"/>
      <c r="BM119" s="123"/>
      <c r="BN119" s="123">
        <f t="shared" si="340"/>
        <v>1</v>
      </c>
      <c r="BO119" s="123"/>
      <c r="BP119" s="123"/>
      <c r="BQ119" s="123">
        <f t="shared" si="341"/>
        <v>1</v>
      </c>
      <c r="BR119" s="123"/>
      <c r="BS119" s="123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88"/>
      <c r="EJ119" s="88"/>
    </row>
    <row r="120" spans="1:140" hidden="1">
      <c r="L120" s="69"/>
      <c r="N120" s="116"/>
      <c r="U120" s="76"/>
      <c r="V120" s="76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</row>
    <row r="121" spans="1:140">
      <c r="O121" s="199"/>
      <c r="R121" s="199"/>
      <c r="S121" s="199"/>
      <c r="T121" s="199"/>
      <c r="U121" s="199"/>
      <c r="X121" s="199"/>
      <c r="AA121" s="199"/>
      <c r="AD121" s="199"/>
      <c r="AG121" s="199"/>
      <c r="AJ121" s="199"/>
      <c r="AM121" s="199"/>
      <c r="AP121" s="199"/>
      <c r="AS121" s="199"/>
      <c r="AV121" s="199"/>
      <c r="AY121" s="199"/>
      <c r="BB121" s="199"/>
      <c r="BE121" s="199"/>
      <c r="BG121" s="69"/>
      <c r="BH121" s="199"/>
      <c r="BK121" s="199"/>
      <c r="BN121" s="199"/>
      <c r="BQ121" s="199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</row>
    <row r="122" spans="1:140">
      <c r="A122" s="397"/>
      <c r="B122" s="397"/>
      <c r="C122" s="397"/>
      <c r="D122" s="319" t="s">
        <v>352</v>
      </c>
      <c r="E122" s="401" t="s">
        <v>46</v>
      </c>
      <c r="F122" s="401"/>
      <c r="G122" s="401"/>
      <c r="H122" s="401"/>
      <c r="I122" s="401"/>
      <c r="J122" s="401"/>
      <c r="K122" s="401"/>
      <c r="L122" s="401"/>
      <c r="M122" s="401"/>
      <c r="N122" s="401"/>
      <c r="O122" s="401"/>
      <c r="P122" s="401"/>
      <c r="Q122" s="401"/>
      <c r="R122" s="401"/>
      <c r="S122" s="401"/>
      <c r="T122" s="401"/>
      <c r="U122" s="401"/>
      <c r="V122" s="401"/>
      <c r="W122" s="401"/>
      <c r="X122" s="401"/>
      <c r="Y122" s="401"/>
      <c r="Z122" s="401"/>
      <c r="AA122" s="401"/>
      <c r="AB122" s="401"/>
      <c r="AC122" s="401"/>
      <c r="AD122" s="401"/>
      <c r="AE122" s="401"/>
      <c r="AF122" s="401"/>
      <c r="AG122" s="401"/>
      <c r="AH122" s="401"/>
      <c r="AI122" s="401"/>
      <c r="AJ122" s="401"/>
      <c r="AK122" s="401"/>
      <c r="AL122" s="401"/>
      <c r="AM122" s="401"/>
      <c r="AN122" s="401"/>
      <c r="AO122" s="401"/>
      <c r="AP122" s="401"/>
      <c r="AQ122" s="401"/>
      <c r="AR122" s="401"/>
      <c r="AS122" s="401"/>
      <c r="AT122" s="401"/>
      <c r="AU122" s="401"/>
      <c r="AV122" s="401"/>
      <c r="AW122" s="401"/>
      <c r="AX122" s="401"/>
      <c r="AY122" s="401"/>
      <c r="AZ122" s="401"/>
      <c r="BA122" s="401"/>
      <c r="BB122" s="401"/>
      <c r="BC122" s="401"/>
      <c r="BD122" s="401"/>
      <c r="BE122" s="401"/>
      <c r="BF122" s="401"/>
      <c r="BG122" s="401"/>
      <c r="BH122" s="401"/>
      <c r="BI122" s="401"/>
      <c r="BJ122" s="401"/>
      <c r="BK122" s="401"/>
      <c r="BL122" s="401"/>
      <c r="BM122" s="401"/>
      <c r="BN122" s="401"/>
      <c r="BO122" s="401"/>
      <c r="BP122" s="401"/>
      <c r="BQ122" s="401"/>
      <c r="BR122" s="401"/>
      <c r="BS122" s="401"/>
    </row>
    <row r="123" spans="1:140">
      <c r="A123" s="393" t="s">
        <v>47</v>
      </c>
      <c r="B123" s="394" t="s">
        <v>48</v>
      </c>
      <c r="C123" s="395" t="s">
        <v>49</v>
      </c>
      <c r="D123" s="319" t="s">
        <v>352</v>
      </c>
      <c r="E123" s="391" t="s">
        <v>320</v>
      </c>
      <c r="F123" s="311" t="s">
        <v>51</v>
      </c>
      <c r="G123" s="311" t="s">
        <v>52</v>
      </c>
      <c r="H123" s="311" t="s">
        <v>53</v>
      </c>
      <c r="I123" s="311" t="s">
        <v>54</v>
      </c>
      <c r="J123" s="311"/>
      <c r="K123" s="311"/>
      <c r="L123" s="311" t="s">
        <v>55</v>
      </c>
      <c r="M123" s="311"/>
      <c r="N123" s="311"/>
      <c r="O123" s="311" t="s">
        <v>56</v>
      </c>
      <c r="P123" s="311"/>
      <c r="Q123" s="311"/>
      <c r="R123" s="311" t="s">
        <v>57</v>
      </c>
      <c r="S123" s="311"/>
      <c r="T123" s="311"/>
      <c r="U123" s="311" t="s">
        <v>58</v>
      </c>
      <c r="V123" s="311"/>
      <c r="W123" s="311"/>
      <c r="X123" s="311" t="s">
        <v>59</v>
      </c>
      <c r="Y123" s="311"/>
      <c r="Z123" s="311"/>
      <c r="AA123" s="311" t="s">
        <v>60</v>
      </c>
      <c r="AB123" s="311"/>
      <c r="AC123" s="311"/>
      <c r="AD123" s="311" t="s">
        <v>61</v>
      </c>
      <c r="AE123" s="311"/>
      <c r="AF123" s="311"/>
      <c r="AG123" s="311" t="s">
        <v>62</v>
      </c>
      <c r="AH123" s="311"/>
      <c r="AI123" s="311"/>
      <c r="AJ123" s="311" t="s">
        <v>63</v>
      </c>
      <c r="AK123" s="311"/>
      <c r="AL123" s="311"/>
      <c r="AM123" s="311" t="s">
        <v>64</v>
      </c>
      <c r="AN123" s="311"/>
      <c r="AO123" s="311"/>
      <c r="AP123" s="311" t="s">
        <v>65</v>
      </c>
      <c r="AQ123" s="311"/>
      <c r="AR123" s="311"/>
      <c r="AS123" s="311" t="s">
        <v>66</v>
      </c>
      <c r="AT123" s="311"/>
      <c r="AU123" s="311"/>
      <c r="AV123" s="311" t="s">
        <v>67</v>
      </c>
      <c r="AW123" s="311"/>
      <c r="AX123" s="311"/>
      <c r="AY123" s="311" t="s">
        <v>68</v>
      </c>
      <c r="AZ123" s="311"/>
      <c r="BA123" s="311"/>
      <c r="BB123" s="311" t="s">
        <v>69</v>
      </c>
      <c r="BC123" s="311"/>
      <c r="BD123" s="311"/>
      <c r="BE123" s="311" t="s">
        <v>70</v>
      </c>
      <c r="BF123" s="311"/>
      <c r="BG123" s="311"/>
      <c r="BH123" s="311" t="s">
        <v>312</v>
      </c>
      <c r="BI123" s="311"/>
      <c r="BJ123" s="311"/>
      <c r="BK123" s="311" t="s">
        <v>313</v>
      </c>
      <c r="BL123" s="311"/>
      <c r="BM123" s="311"/>
      <c r="BN123" s="311" t="s">
        <v>314</v>
      </c>
      <c r="BO123" s="311"/>
      <c r="BP123" s="311"/>
      <c r="BQ123" s="311" t="s">
        <v>315</v>
      </c>
      <c r="BR123" s="311"/>
      <c r="BS123" s="311"/>
    </row>
    <row r="124" spans="1:140">
      <c r="A124" s="393"/>
      <c r="B124" s="394"/>
      <c r="C124" s="396"/>
      <c r="D124" s="319" t="s">
        <v>352</v>
      </c>
      <c r="E124" s="392"/>
      <c r="F124" s="311">
        <v>2017</v>
      </c>
      <c r="G124" s="311">
        <v>2018</v>
      </c>
      <c r="H124" s="311">
        <v>2019</v>
      </c>
      <c r="I124" s="311">
        <v>2020</v>
      </c>
      <c r="J124" s="311" t="s">
        <v>255</v>
      </c>
      <c r="K124" s="311" t="s">
        <v>256</v>
      </c>
      <c r="L124" s="311">
        <v>2021</v>
      </c>
      <c r="M124" s="311" t="s">
        <v>255</v>
      </c>
      <c r="N124" s="311" t="s">
        <v>256</v>
      </c>
      <c r="O124" s="311">
        <v>2022</v>
      </c>
      <c r="P124" s="311" t="s">
        <v>255</v>
      </c>
      <c r="Q124" s="311" t="s">
        <v>256</v>
      </c>
      <c r="R124" s="311">
        <v>2023</v>
      </c>
      <c r="S124" s="311" t="s">
        <v>255</v>
      </c>
      <c r="T124" s="311" t="s">
        <v>256</v>
      </c>
      <c r="U124" s="311">
        <v>2024</v>
      </c>
      <c r="V124" s="311" t="s">
        <v>255</v>
      </c>
      <c r="W124" s="311" t="s">
        <v>256</v>
      </c>
      <c r="X124" s="311">
        <v>2025</v>
      </c>
      <c r="Y124" s="311" t="s">
        <v>255</v>
      </c>
      <c r="Z124" s="311" t="s">
        <v>256</v>
      </c>
      <c r="AA124" s="311">
        <v>2026</v>
      </c>
      <c r="AB124" s="311" t="s">
        <v>255</v>
      </c>
      <c r="AC124" s="311" t="s">
        <v>256</v>
      </c>
      <c r="AD124" s="311">
        <v>2027</v>
      </c>
      <c r="AE124" s="311" t="s">
        <v>255</v>
      </c>
      <c r="AF124" s="311" t="s">
        <v>256</v>
      </c>
      <c r="AG124" s="311">
        <v>2028</v>
      </c>
      <c r="AH124" s="311" t="s">
        <v>255</v>
      </c>
      <c r="AI124" s="311" t="s">
        <v>256</v>
      </c>
      <c r="AJ124" s="311">
        <v>2029</v>
      </c>
      <c r="AK124" s="311" t="s">
        <v>255</v>
      </c>
      <c r="AL124" s="311" t="s">
        <v>256</v>
      </c>
      <c r="AM124" s="311">
        <v>2030</v>
      </c>
      <c r="AN124" s="311" t="s">
        <v>255</v>
      </c>
      <c r="AO124" s="311" t="s">
        <v>256</v>
      </c>
      <c r="AP124" s="311">
        <v>2031</v>
      </c>
      <c r="AQ124" s="311" t="s">
        <v>255</v>
      </c>
      <c r="AR124" s="311" t="s">
        <v>256</v>
      </c>
      <c r="AS124" s="311">
        <v>2032</v>
      </c>
      <c r="AT124" s="311" t="s">
        <v>255</v>
      </c>
      <c r="AU124" s="311" t="s">
        <v>256</v>
      </c>
      <c r="AV124" s="311">
        <v>2033</v>
      </c>
      <c r="AW124" s="311" t="s">
        <v>255</v>
      </c>
      <c r="AX124" s="311" t="s">
        <v>256</v>
      </c>
      <c r="AY124" s="311">
        <v>2034</v>
      </c>
      <c r="AZ124" s="311" t="s">
        <v>255</v>
      </c>
      <c r="BA124" s="311" t="s">
        <v>256</v>
      </c>
      <c r="BB124" s="311">
        <v>2035</v>
      </c>
      <c r="BC124" s="311" t="s">
        <v>255</v>
      </c>
      <c r="BD124" s="311" t="s">
        <v>256</v>
      </c>
      <c r="BE124" s="311">
        <v>2036</v>
      </c>
      <c r="BF124" s="311" t="s">
        <v>255</v>
      </c>
      <c r="BG124" s="311" t="s">
        <v>256</v>
      </c>
      <c r="BH124" s="311">
        <v>2037</v>
      </c>
      <c r="BI124" s="311" t="s">
        <v>255</v>
      </c>
      <c r="BJ124" s="311" t="s">
        <v>256</v>
      </c>
      <c r="BK124" s="311">
        <v>2038</v>
      </c>
      <c r="BL124" s="311" t="s">
        <v>255</v>
      </c>
      <c r="BM124" s="311" t="s">
        <v>256</v>
      </c>
      <c r="BN124" s="311">
        <v>2039</v>
      </c>
      <c r="BO124" s="311" t="s">
        <v>255</v>
      </c>
      <c r="BP124" s="311" t="s">
        <v>256</v>
      </c>
      <c r="BQ124" s="311">
        <v>2040</v>
      </c>
      <c r="BR124" s="311" t="s">
        <v>255</v>
      </c>
      <c r="BS124" s="311" t="s">
        <v>256</v>
      </c>
    </row>
    <row r="125" spans="1:140">
      <c r="A125" s="17" t="s">
        <v>194</v>
      </c>
      <c r="B125" s="310" t="s">
        <v>4</v>
      </c>
      <c r="C125" s="74">
        <f>B125+1</f>
        <v>3</v>
      </c>
      <c r="D125" s="319" t="s">
        <v>352</v>
      </c>
      <c r="E125" s="261">
        <v>30</v>
      </c>
      <c r="F125" s="262">
        <f>E125+1</f>
        <v>31</v>
      </c>
      <c r="G125" s="146">
        <f>F125+1</f>
        <v>32</v>
      </c>
      <c r="H125" s="146">
        <f>G125+1</f>
        <v>33</v>
      </c>
      <c r="I125" s="146">
        <f>H125+1</f>
        <v>34</v>
      </c>
      <c r="J125" s="146"/>
      <c r="K125" s="146"/>
      <c r="L125" s="146">
        <f>I125+1</f>
        <v>35</v>
      </c>
      <c r="M125" s="146"/>
      <c r="N125" s="146"/>
      <c r="O125" s="146">
        <f>L125+1</f>
        <v>36</v>
      </c>
      <c r="P125" s="146"/>
      <c r="Q125" s="146"/>
      <c r="R125" s="146">
        <f>O125+1</f>
        <v>37</v>
      </c>
      <c r="S125" s="146"/>
      <c r="T125" s="146"/>
      <c r="U125" s="146">
        <f>R125+1</f>
        <v>38</v>
      </c>
      <c r="V125" s="146"/>
      <c r="W125" s="146"/>
      <c r="X125" s="146">
        <f>U125+1</f>
        <v>39</v>
      </c>
      <c r="Y125" s="146"/>
      <c r="Z125" s="146"/>
      <c r="AA125" s="146">
        <f>X125+1</f>
        <v>40</v>
      </c>
      <c r="AB125" s="146"/>
      <c r="AC125" s="146"/>
      <c r="AD125" s="146">
        <f>AA125+1</f>
        <v>41</v>
      </c>
      <c r="AE125" s="146"/>
      <c r="AF125" s="146"/>
      <c r="AG125" s="146">
        <f>AD125+1</f>
        <v>42</v>
      </c>
      <c r="AH125" s="146"/>
      <c r="AI125" s="146"/>
      <c r="AJ125" s="146">
        <f>AG125+1</f>
        <v>43</v>
      </c>
      <c r="AK125" s="146"/>
      <c r="AL125" s="146"/>
      <c r="AM125" s="146">
        <f>AJ125+1</f>
        <v>44</v>
      </c>
      <c r="AN125" s="146"/>
      <c r="AO125" s="146"/>
      <c r="AP125" s="146">
        <f>AM125+1</f>
        <v>45</v>
      </c>
      <c r="AQ125" s="146"/>
      <c r="AR125" s="146"/>
      <c r="AS125" s="146">
        <f>AP125+1</f>
        <v>46</v>
      </c>
      <c r="AT125" s="146"/>
      <c r="AU125" s="146"/>
      <c r="AV125" s="146">
        <f>AS125+1</f>
        <v>47</v>
      </c>
      <c r="AW125" s="146"/>
      <c r="AX125" s="146"/>
      <c r="AY125" s="146">
        <f>AV125+1</f>
        <v>48</v>
      </c>
      <c r="AZ125" s="146"/>
      <c r="BA125" s="146"/>
      <c r="BB125" s="146">
        <f>AY125+1</f>
        <v>49</v>
      </c>
      <c r="BC125" s="146"/>
      <c r="BD125" s="146"/>
      <c r="BE125" s="146">
        <f t="shared" ref="BE125" si="345">BB125+1</f>
        <v>50</v>
      </c>
      <c r="BF125" s="146"/>
      <c r="BG125" s="146"/>
      <c r="BH125" s="146">
        <f t="shared" ref="BH125" si="346">BE125+1</f>
        <v>51</v>
      </c>
      <c r="BI125" s="146"/>
      <c r="BJ125" s="146"/>
      <c r="BK125" s="146">
        <f t="shared" ref="BK125" si="347">BH125+1</f>
        <v>52</v>
      </c>
      <c r="BL125" s="146"/>
      <c r="BM125" s="146"/>
      <c r="BN125" s="146">
        <f t="shared" ref="BN125" si="348">BK125+1</f>
        <v>53</v>
      </c>
      <c r="BO125" s="146"/>
      <c r="BP125" s="146"/>
      <c r="BQ125" s="146">
        <f t="shared" ref="BQ125" si="349">BN125+1</f>
        <v>54</v>
      </c>
      <c r="BR125" s="146"/>
      <c r="BS125" s="146"/>
    </row>
    <row r="126" spans="1:140" ht="29.25">
      <c r="A126" s="17">
        <v>1</v>
      </c>
      <c r="B126" s="18" t="s">
        <v>321</v>
      </c>
      <c r="C126" s="19" t="s">
        <v>76</v>
      </c>
      <c r="D126" s="319" t="s">
        <v>352</v>
      </c>
      <c r="E126" s="117">
        <f>E127+E162+E167+E173</f>
        <v>7705503.5390037587</v>
      </c>
      <c r="F126" s="2">
        <f>F127+F162+F167+F173</f>
        <v>202889.59389249136</v>
      </c>
      <c r="G126" s="2">
        <f>G127+G162+G167+G173</f>
        <v>212526.48333000005</v>
      </c>
      <c r="H126" s="2">
        <f>H127+H162+H167+H173</f>
        <v>216804.58996000001</v>
      </c>
      <c r="I126" s="2">
        <f>I127+I162+I167+I173</f>
        <v>214532.01864999995</v>
      </c>
      <c r="J126" s="2"/>
      <c r="K126" s="2"/>
      <c r="L126" s="2">
        <f>L127+L162+L167+L173</f>
        <v>229940.31913345703</v>
      </c>
      <c r="M126" s="2"/>
      <c r="N126" s="2"/>
      <c r="O126" s="2">
        <f>O127+O162+O167+O173</f>
        <v>250224.77748800002</v>
      </c>
      <c r="P126" s="2"/>
      <c r="Q126" s="2"/>
      <c r="R126" s="2">
        <f>R127+R162+R167+R173</f>
        <v>253085.72832671381</v>
      </c>
      <c r="S126" s="2"/>
      <c r="T126" s="2"/>
      <c r="U126" s="2">
        <f>U127+U162+U167+U173</f>
        <v>274594.55032608111</v>
      </c>
      <c r="V126" s="2"/>
      <c r="W126" s="2"/>
      <c r="X126" s="2">
        <f>X127+X162+X167+X173</f>
        <v>295502.12830549001</v>
      </c>
      <c r="Y126" s="2"/>
      <c r="Z126" s="2"/>
      <c r="AA126" s="2">
        <f>AA127+AA162+AA167+AA173</f>
        <v>305206.92169182986</v>
      </c>
      <c r="AB126" s="2"/>
      <c r="AC126" s="2"/>
      <c r="AD126" s="2">
        <f>AD127+AD162+AD167+AD173</f>
        <v>315032.47076313675</v>
      </c>
      <c r="AE126" s="2"/>
      <c r="AF126" s="2"/>
      <c r="AG126" s="2">
        <f>AG127+AG162+AG167+AG173</f>
        <v>326889.5811525844</v>
      </c>
      <c r="AH126" s="2"/>
      <c r="AI126" s="2"/>
      <c r="AJ126" s="2">
        <f>AJ127+AJ162+AJ167+AJ173</f>
        <v>335145.3743383378</v>
      </c>
      <c r="AK126" s="2"/>
      <c r="AL126" s="2"/>
      <c r="AM126" s="2">
        <f>AM127+AM162+AM167+AM173</f>
        <v>346431.47693759023</v>
      </c>
      <c r="AN126" s="2"/>
      <c r="AO126" s="2"/>
      <c r="AP126" s="2">
        <f>AP127+AP162+AP167+AP173</f>
        <v>351742.99587133178</v>
      </c>
      <c r="AQ126" s="2"/>
      <c r="AR126" s="2"/>
      <c r="AS126" s="2">
        <f>AS127+AS162+AS167+AS173</f>
        <v>342240.5822669082</v>
      </c>
      <c r="AT126" s="2"/>
      <c r="AU126" s="2"/>
      <c r="AV126" s="2">
        <f>AV127+AV162+AV167+AV173</f>
        <v>367337.31748894055</v>
      </c>
      <c r="AW126" s="2"/>
      <c r="AX126" s="2"/>
      <c r="AY126" s="2">
        <f>AY127+AY162+AY167+AY173</f>
        <v>366901.68649388355</v>
      </c>
      <c r="AZ126" s="2"/>
      <c r="BA126" s="2"/>
      <c r="BB126" s="2">
        <f>BB127+BB162+BB167+BB173</f>
        <v>386175.75380187551</v>
      </c>
      <c r="BC126" s="2"/>
      <c r="BD126" s="2"/>
      <c r="BE126" s="2">
        <f>BE127+BE162+BE167+BE173</f>
        <v>393422.84665744193</v>
      </c>
      <c r="BF126" s="2"/>
      <c r="BG126" s="2"/>
      <c r="BH126" s="2">
        <f t="shared" ref="BH126" si="350">BH127+BH162+BH167+BH173</f>
        <v>407424.54300282552</v>
      </c>
      <c r="BI126" s="2"/>
      <c r="BJ126" s="2"/>
      <c r="BK126" s="2">
        <f t="shared" ref="BK126" si="351">BK127+BK162+BK167+BK173</f>
        <v>421848.42371463683</v>
      </c>
      <c r="BL126" s="2"/>
      <c r="BM126" s="2"/>
      <c r="BN126" s="2">
        <f t="shared" ref="BN126" si="352">BN127+BN162+BN167+BN173</f>
        <v>437003.12617306801</v>
      </c>
      <c r="BO126" s="2"/>
      <c r="BP126" s="2"/>
      <c r="BQ126" s="2">
        <f t="shared" ref="BQ126" si="353">BQ127+BQ162+BQ167+BQ173</f>
        <v>452600.24923713523</v>
      </c>
      <c r="BR126" s="2"/>
      <c r="BS126" s="2"/>
    </row>
    <row r="127" spans="1:140">
      <c r="A127" s="1" t="s">
        <v>43</v>
      </c>
      <c r="B127" s="22" t="s">
        <v>77</v>
      </c>
      <c r="C127" s="19" t="s">
        <v>76</v>
      </c>
      <c r="D127" s="319" t="s">
        <v>352</v>
      </c>
      <c r="E127" s="117">
        <f>E128+E138+E139</f>
        <v>6865726.1247708621</v>
      </c>
      <c r="F127" s="2">
        <f>F128+F138+F139</f>
        <v>182337.38843232242</v>
      </c>
      <c r="G127" s="2">
        <f>G128+G138+G139</f>
        <v>183368.80574262893</v>
      </c>
      <c r="H127" s="2">
        <f>H128+H138+H139</f>
        <v>203975.30589470343</v>
      </c>
      <c r="I127" s="2">
        <f>I128+I138+I139</f>
        <v>196679.08703</v>
      </c>
      <c r="J127" s="2"/>
      <c r="K127" s="2"/>
      <c r="L127" s="2">
        <f>L128+L138+L139</f>
        <v>209509.44740467667</v>
      </c>
      <c r="M127" s="2"/>
      <c r="N127" s="2"/>
      <c r="O127" s="2">
        <f>O128+O138+O139</f>
        <v>220521.78644197769</v>
      </c>
      <c r="P127" s="2"/>
      <c r="Q127" s="2"/>
      <c r="R127" s="2">
        <f>R128+R138+R139</f>
        <v>223742.84946959087</v>
      </c>
      <c r="S127" s="2"/>
      <c r="T127" s="2"/>
      <c r="U127" s="2">
        <f>U128+U138+U139</f>
        <v>234530.08601342316</v>
      </c>
      <c r="V127" s="2"/>
      <c r="W127" s="2"/>
      <c r="X127" s="2">
        <f>X128+X138+X139</f>
        <v>251351.03563449223</v>
      </c>
      <c r="Y127" s="2"/>
      <c r="Z127" s="2"/>
      <c r="AA127" s="2">
        <f>AA128+AA138+AA139</f>
        <v>260483.07631607918</v>
      </c>
      <c r="AB127" s="2"/>
      <c r="AC127" s="2"/>
      <c r="AD127" s="2">
        <f>AD128+AD138+AD139</f>
        <v>271405.4714307001</v>
      </c>
      <c r="AE127" s="2"/>
      <c r="AF127" s="2"/>
      <c r="AG127" s="2">
        <f>AG128+AG138+AG139</f>
        <v>275809.01250166231</v>
      </c>
      <c r="AH127" s="2"/>
      <c r="AI127" s="2"/>
      <c r="AJ127" s="2">
        <f>AJ128+AJ138+AJ139</f>
        <v>285328.41848729172</v>
      </c>
      <c r="AK127" s="2"/>
      <c r="AL127" s="2"/>
      <c r="AM127" s="2">
        <f>AM128+AM138+AM139</f>
        <v>295745.0481749716</v>
      </c>
      <c r="AN127" s="2"/>
      <c r="AO127" s="2"/>
      <c r="AP127" s="2">
        <f>AP128+AP138+AP139</f>
        <v>305268.73472573276</v>
      </c>
      <c r="AQ127" s="2"/>
      <c r="AR127" s="2"/>
      <c r="AS127" s="2">
        <f>AS128+AS138+AS139</f>
        <v>312142.82320483524</v>
      </c>
      <c r="AT127" s="2"/>
      <c r="AU127" s="2"/>
      <c r="AV127" s="2">
        <f>AV128+AV138+AV139</f>
        <v>326261.56288133736</v>
      </c>
      <c r="AW127" s="2"/>
      <c r="AX127" s="2"/>
      <c r="AY127" s="2">
        <f>AY128+AY138+AY139</f>
        <v>335610.71756043111</v>
      </c>
      <c r="AZ127" s="2"/>
      <c r="BA127" s="2"/>
      <c r="BB127" s="2">
        <f>BB128+BB138+BB139</f>
        <v>349251.21702877362</v>
      </c>
      <c r="BC127" s="2"/>
      <c r="BD127" s="2"/>
      <c r="BE127" s="2">
        <f>BE128+BE138+BE139</f>
        <v>360848.71054944105</v>
      </c>
      <c r="BF127" s="2"/>
      <c r="BG127" s="2"/>
      <c r="BH127" s="2">
        <f>BH128+BH138+BH139</f>
        <v>374172.98195442912</v>
      </c>
      <c r="BI127" s="2"/>
      <c r="BJ127" s="2"/>
      <c r="BK127" s="2">
        <f t="shared" ref="BK127" si="354">BK128+BK138+BK139</f>
        <v>387898.9493185624</v>
      </c>
      <c r="BL127" s="2"/>
      <c r="BM127" s="2"/>
      <c r="BN127" s="2">
        <f t="shared" ref="BN127" si="355">BN128+BN138+BN139</f>
        <v>402320.53916589468</v>
      </c>
      <c r="BO127" s="2"/>
      <c r="BP127" s="2"/>
      <c r="BQ127" s="2">
        <f t="shared" ref="BQ127" si="356">BQ128+BQ138+BQ139</f>
        <v>417163.06940690463</v>
      </c>
      <c r="BR127" s="2"/>
      <c r="BS127" s="2"/>
    </row>
    <row r="128" spans="1:140">
      <c r="A128" s="1" t="s">
        <v>78</v>
      </c>
      <c r="B128" s="22" t="s">
        <v>79</v>
      </c>
      <c r="C128" s="19" t="s">
        <v>76</v>
      </c>
      <c r="D128" s="319" t="s">
        <v>352</v>
      </c>
      <c r="E128" s="117">
        <f>E129+E135+E136+E137</f>
        <v>4751472.3361426601</v>
      </c>
      <c r="F128" s="2">
        <f>F129+F135+F136+F137</f>
        <v>131720.12739864338</v>
      </c>
      <c r="G128" s="2">
        <f>G129+G135+G136+G137</f>
        <v>130034.83163000003</v>
      </c>
      <c r="H128" s="2">
        <f>H129+H135+H136+H137</f>
        <v>135581.83915000001</v>
      </c>
      <c r="I128" s="2">
        <f>I129+I135+I136+I137</f>
        <v>120408.86322</v>
      </c>
      <c r="J128" s="2"/>
      <c r="K128" s="2"/>
      <c r="L128" s="2">
        <f>L129+L135+L136+L137</f>
        <v>146753.1024073681</v>
      </c>
      <c r="M128" s="2"/>
      <c r="N128" s="2"/>
      <c r="O128" s="2">
        <f>O129+O135+O136+O137</f>
        <v>154621.47044419061</v>
      </c>
      <c r="P128" s="2"/>
      <c r="Q128" s="2"/>
      <c r="R128" s="2">
        <f>R129+R135+R136+R137</f>
        <v>158324.86665162226</v>
      </c>
      <c r="S128" s="2"/>
      <c r="T128" s="2"/>
      <c r="U128" s="2">
        <f>U129+U135+U136+U137</f>
        <v>164024.56185108068</v>
      </c>
      <c r="V128" s="2"/>
      <c r="W128" s="2"/>
      <c r="X128" s="2">
        <f>X129+X135+X136+X137</f>
        <v>175387.22665581989</v>
      </c>
      <c r="Y128" s="2"/>
      <c r="Z128" s="2"/>
      <c r="AA128" s="2">
        <f>AA129+AA135+AA136+AA137</f>
        <v>181701.1668154294</v>
      </c>
      <c r="AB128" s="2"/>
      <c r="AC128" s="2"/>
      <c r="AD128" s="2">
        <f>AD129+AD135+AD136+AD137</f>
        <v>189746.95954720615</v>
      </c>
      <c r="AE128" s="2"/>
      <c r="AF128" s="2"/>
      <c r="AG128" s="2">
        <f>AG129+AG135+AG136+AG137</f>
        <v>188924.6086621802</v>
      </c>
      <c r="AH128" s="2"/>
      <c r="AI128" s="2"/>
      <c r="AJ128" s="2">
        <f>AJ129+AJ135+AJ136+AJ137</f>
        <v>195725.89457401869</v>
      </c>
      <c r="AK128" s="2"/>
      <c r="AL128" s="2"/>
      <c r="AM128" s="2">
        <f>AM129+AM135+AM136+AM137</f>
        <v>202772.02677868339</v>
      </c>
      <c r="AN128" s="2"/>
      <c r="AO128" s="2"/>
      <c r="AP128" s="2">
        <f>AP129+AP135+AP136+AP137</f>
        <v>210071.81974271598</v>
      </c>
      <c r="AQ128" s="2"/>
      <c r="AR128" s="2"/>
      <c r="AS128" s="2">
        <f>AS129+AS135+AS136+AS137</f>
        <v>217634.40525345376</v>
      </c>
      <c r="AT128" s="2"/>
      <c r="AU128" s="2"/>
      <c r="AV128" s="2">
        <f>AV129+AV135+AV136+AV137</f>
        <v>225469.24384257814</v>
      </c>
      <c r="AW128" s="2"/>
      <c r="AX128" s="2"/>
      <c r="AY128" s="2">
        <f>AY129+AY135+AY136+AY137</f>
        <v>233586.13662091095</v>
      </c>
      <c r="AZ128" s="2"/>
      <c r="BA128" s="2"/>
      <c r="BB128" s="2">
        <f>BB129+BB135+BB136+BB137</f>
        <v>241995.23753926376</v>
      </c>
      <c r="BC128" s="2"/>
      <c r="BD128" s="2"/>
      <c r="BE128" s="2">
        <f>BE129+BE135+BE136+BE137</f>
        <v>250707.06609067728</v>
      </c>
      <c r="BF128" s="2"/>
      <c r="BG128" s="2"/>
      <c r="BH128" s="2">
        <f>BH129+BH135+BH136+BH137</f>
        <v>259732.52046994164</v>
      </c>
      <c r="BI128" s="2"/>
      <c r="BJ128" s="2"/>
      <c r="BK128" s="2">
        <f>BK129+BK135+BK136+BK137</f>
        <v>268991.03180138615</v>
      </c>
      <c r="BL128" s="2"/>
      <c r="BM128" s="2"/>
      <c r="BN128" s="2">
        <f>BN129+BN135+BN136+BN137</f>
        <v>278769.87529030646</v>
      </c>
      <c r="BO128" s="2"/>
      <c r="BP128" s="2"/>
      <c r="BQ128" s="2">
        <f>BQ129+BQ135+BQ136+BQ137</f>
        <v>288787.45370518335</v>
      </c>
      <c r="BR128" s="2"/>
      <c r="BS128" s="2"/>
    </row>
    <row r="129" spans="1:71" hidden="1" outlineLevel="1">
      <c r="A129" s="1" t="s">
        <v>80</v>
      </c>
      <c r="B129" s="22" t="s">
        <v>81</v>
      </c>
      <c r="C129" s="19" t="s">
        <v>76</v>
      </c>
      <c r="D129" s="319" t="s">
        <v>352</v>
      </c>
      <c r="E129" s="117">
        <f>E130+E131+E133+E134</f>
        <v>4265055.1406357456</v>
      </c>
      <c r="F129" s="2">
        <f t="shared" ref="F129:I129" si="357">F130+F131+F133+F134</f>
        <v>120550.07905652997</v>
      </c>
      <c r="G129" s="2">
        <f t="shared" si="357"/>
        <v>115968.24305000002</v>
      </c>
      <c r="H129" s="2">
        <f t="shared" si="357"/>
        <v>121735.79454</v>
      </c>
      <c r="I129" s="2">
        <f t="shared" si="357"/>
        <v>113360.33337767867</v>
      </c>
      <c r="J129" s="2"/>
      <c r="K129" s="2"/>
      <c r="L129" s="2">
        <f>L130+L131+L133+L134</f>
        <v>134903.32726528135</v>
      </c>
      <c r="M129" s="2"/>
      <c r="N129" s="2"/>
      <c r="O129" s="2">
        <f t="shared" ref="O129:BE129" si="358">O130+O131+O133+O134</f>
        <v>139759.84704683148</v>
      </c>
      <c r="P129" s="2"/>
      <c r="Q129" s="2"/>
      <c r="R129" s="2">
        <f t="shared" si="358"/>
        <v>136537.27836226457</v>
      </c>
      <c r="S129" s="2"/>
      <c r="T129" s="2"/>
      <c r="U129" s="2">
        <f t="shared" si="358"/>
        <v>141452.62038330609</v>
      </c>
      <c r="V129" s="2"/>
      <c r="W129" s="2"/>
      <c r="X129" s="2">
        <f t="shared" si="358"/>
        <v>151251.63275699431</v>
      </c>
      <c r="Y129" s="2"/>
      <c r="Z129" s="2"/>
      <c r="AA129" s="2">
        <f t="shared" si="358"/>
        <v>156696.6915362461</v>
      </c>
      <c r="AB129" s="2"/>
      <c r="AC129" s="2"/>
      <c r="AD129" s="2">
        <f t="shared" si="358"/>
        <v>163635.277148833</v>
      </c>
      <c r="AE129" s="2"/>
      <c r="AF129" s="2"/>
      <c r="AG129" s="2">
        <f t="shared" si="358"/>
        <v>170789.04633012734</v>
      </c>
      <c r="AH129" s="2"/>
      <c r="AI129" s="2"/>
      <c r="AJ129" s="2">
        <f t="shared" si="358"/>
        <v>176937.45199801191</v>
      </c>
      <c r="AK129" s="2"/>
      <c r="AL129" s="2"/>
      <c r="AM129" s="2">
        <f t="shared" si="358"/>
        <v>183307.20026994037</v>
      </c>
      <c r="AN129" s="2"/>
      <c r="AO129" s="2"/>
      <c r="AP129" s="2">
        <f t="shared" si="358"/>
        <v>189906.25947965821</v>
      </c>
      <c r="AQ129" s="2"/>
      <c r="AR129" s="2"/>
      <c r="AS129" s="2">
        <f t="shared" si="358"/>
        <v>196742.88482092592</v>
      </c>
      <c r="AT129" s="2"/>
      <c r="AU129" s="2"/>
      <c r="AV129" s="2">
        <f t="shared" si="358"/>
        <v>203825.62867447929</v>
      </c>
      <c r="AW129" s="2"/>
      <c r="AX129" s="2"/>
      <c r="AY129" s="2">
        <f t="shared" si="358"/>
        <v>211163.35130676054</v>
      </c>
      <c r="AZ129" s="2"/>
      <c r="BA129" s="2"/>
      <c r="BB129" s="2">
        <f t="shared" si="358"/>
        <v>218765.23195380392</v>
      </c>
      <c r="BC129" s="2"/>
      <c r="BD129" s="2"/>
      <c r="BE129" s="2">
        <f t="shared" si="358"/>
        <v>226640.78030414088</v>
      </c>
      <c r="BF129" s="2"/>
      <c r="BG129" s="2"/>
      <c r="BH129" s="2">
        <f>BH130+BH131+BH133+BH134</f>
        <v>234799.84839508994</v>
      </c>
      <c r="BI129" s="2"/>
      <c r="BJ129" s="2"/>
      <c r="BK129" s="2">
        <f t="shared" ref="BK129" si="359">BK130+BK131+BK133+BK134</f>
        <v>243252.64293731318</v>
      </c>
      <c r="BL129" s="2"/>
      <c r="BM129" s="2"/>
      <c r="BN129" s="2">
        <f t="shared" ref="BN129" si="360">BN130+BN131+BN133+BN134</f>
        <v>252009.73808305647</v>
      </c>
      <c r="BO129" s="2"/>
      <c r="BP129" s="2"/>
      <c r="BQ129" s="2">
        <f t="shared" ref="BQ129" si="361">BQ130+BQ131+BQ133+BQ134</f>
        <v>261063.95155847233</v>
      </c>
      <c r="BR129" s="2"/>
      <c r="BS129" s="2"/>
    </row>
    <row r="130" spans="1:71" ht="30" hidden="1" outlineLevel="1">
      <c r="A130" s="1" t="s">
        <v>82</v>
      </c>
      <c r="B130" s="22" t="s">
        <v>83</v>
      </c>
      <c r="C130" s="19" t="s">
        <v>76</v>
      </c>
      <c r="D130" s="319" t="s">
        <v>352</v>
      </c>
      <c r="E130" s="102">
        <f t="shared" ref="E130:E138" si="362">SUM(F130:BS130)</f>
        <v>238716.67222895345</v>
      </c>
      <c r="F130" s="2">
        <v>8913.8689999999988</v>
      </c>
      <c r="G130" s="2">
        <v>9794.0945900000006</v>
      </c>
      <c r="H130" s="2">
        <v>9215.6782521137502</v>
      </c>
      <c r="I130" s="2">
        <v>8976.9103899999973</v>
      </c>
      <c r="J130" s="2"/>
      <c r="K130" s="2"/>
      <c r="L130" s="2">
        <v>10947.24239288955</v>
      </c>
      <c r="M130" s="2"/>
      <c r="N130" s="2"/>
      <c r="O130" s="2">
        <f>L130*O$187</f>
        <v>11341.343119033574</v>
      </c>
      <c r="P130" s="2"/>
      <c r="Q130" s="2"/>
      <c r="R130" s="2">
        <v>6966.0768524618015</v>
      </c>
      <c r="S130" s="2"/>
      <c r="T130" s="2"/>
      <c r="U130" s="2">
        <f>R130*U$187</f>
        <v>7216.8556191504267</v>
      </c>
      <c r="V130" s="2"/>
      <c r="W130" s="2"/>
      <c r="X130" s="2">
        <f>U130*X$187</f>
        <v>7716.7972767849451</v>
      </c>
      <c r="Y130" s="2"/>
      <c r="Z130" s="2"/>
      <c r="AA130" s="2">
        <f>X130*AA$187</f>
        <v>7994.6019787492032</v>
      </c>
      <c r="AB130" s="2"/>
      <c r="AC130" s="2"/>
      <c r="AD130" s="2">
        <f>AA130*AD$187</f>
        <v>8348.6058171472632</v>
      </c>
      <c r="AE130" s="2"/>
      <c r="AF130" s="2"/>
      <c r="AG130" s="2">
        <f>AD130*AG$187</f>
        <v>8713.5882343992689</v>
      </c>
      <c r="AH130" s="2"/>
      <c r="AI130" s="2"/>
      <c r="AJ130" s="2">
        <f>AG130*AJ$187</f>
        <v>9027.2774108376434</v>
      </c>
      <c r="AK130" s="2"/>
      <c r="AL130" s="2"/>
      <c r="AM130" s="2">
        <f>AJ130*AM$187</f>
        <v>9352.2593976277985</v>
      </c>
      <c r="AN130" s="2"/>
      <c r="AO130" s="2"/>
      <c r="AP130" s="2">
        <f>AM130*AP$187</f>
        <v>9688.9407359424004</v>
      </c>
      <c r="AQ130" s="2"/>
      <c r="AR130" s="2"/>
      <c r="AS130" s="2">
        <f>AP130*AS$187</f>
        <v>10037.742602436327</v>
      </c>
      <c r="AT130" s="2"/>
      <c r="AU130" s="2"/>
      <c r="AV130" s="2">
        <f>AS130*AV$187</f>
        <v>10399.101336124035</v>
      </c>
      <c r="AW130" s="2"/>
      <c r="AX130" s="2"/>
      <c r="AY130" s="2">
        <f>AV130*AY$187</f>
        <v>10773.468984224501</v>
      </c>
      <c r="AZ130" s="2"/>
      <c r="BA130" s="2"/>
      <c r="BB130" s="2">
        <f>AY130*BB$187</f>
        <v>11161.313867656583</v>
      </c>
      <c r="BC130" s="2"/>
      <c r="BD130" s="2"/>
      <c r="BE130" s="2">
        <f>BB130*BE$187</f>
        <v>11563.121166892221</v>
      </c>
      <c r="BF130" s="2"/>
      <c r="BG130" s="2"/>
      <c r="BH130" s="2">
        <f>BE130*BH$187</f>
        <v>11979.39352890034</v>
      </c>
      <c r="BI130" s="2"/>
      <c r="BJ130" s="2"/>
      <c r="BK130" s="2">
        <f>BH130*BK$187</f>
        <v>12410.651695940753</v>
      </c>
      <c r="BL130" s="2"/>
      <c r="BM130" s="2"/>
      <c r="BN130" s="2">
        <f>BK130*BN$187</f>
        <v>12857.435156994619</v>
      </c>
      <c r="BO130" s="2"/>
      <c r="BP130" s="2"/>
      <c r="BQ130" s="2">
        <f>BN130*BQ$187</f>
        <v>13320.302822646427</v>
      </c>
      <c r="BR130" s="2"/>
      <c r="BS130" s="2"/>
    </row>
    <row r="131" spans="1:71" ht="30" hidden="1" outlineLevel="1">
      <c r="A131" s="1" t="s">
        <v>84</v>
      </c>
      <c r="B131" s="22" t="s">
        <v>344</v>
      </c>
      <c r="C131" s="19" t="s">
        <v>76</v>
      </c>
      <c r="D131" s="319" t="s">
        <v>352</v>
      </c>
      <c r="E131" s="102">
        <f t="shared" si="362"/>
        <v>3597076.1990524577</v>
      </c>
      <c r="F131" s="2">
        <v>96232.3700603779</v>
      </c>
      <c r="G131" s="2">
        <v>86505.635070000004</v>
      </c>
      <c r="H131" s="2">
        <v>93396.905907886248</v>
      </c>
      <c r="I131" s="2">
        <v>92204.046600000001</v>
      </c>
      <c r="J131" s="2"/>
      <c r="K131" s="2"/>
      <c r="L131" s="2">
        <v>109459.4562786734</v>
      </c>
      <c r="M131" s="2"/>
      <c r="N131" s="2"/>
      <c r="O131" s="2">
        <f>L131*O$187</f>
        <v>113399.99670470564</v>
      </c>
      <c r="P131" s="2"/>
      <c r="Q131" s="2"/>
      <c r="R131" s="2">
        <v>116634.89805836012</v>
      </c>
      <c r="S131" s="2"/>
      <c r="T131" s="2"/>
      <c r="U131" s="2">
        <f>R131*U$187</f>
        <v>120833.75438846109</v>
      </c>
      <c r="V131" s="2"/>
      <c r="W131" s="2"/>
      <c r="X131" s="2">
        <f>U131*X$187</f>
        <v>129204.41200656112</v>
      </c>
      <c r="Y131" s="2"/>
      <c r="Z131" s="2"/>
      <c r="AA131" s="2">
        <f>X131*AA$187</f>
        <v>133855.77083879733</v>
      </c>
      <c r="AB131" s="2"/>
      <c r="AC131" s="2"/>
      <c r="AD131" s="2">
        <f>AA131*AD$187</f>
        <v>139782.95230381869</v>
      </c>
      <c r="AE131" s="2"/>
      <c r="AF131" s="2"/>
      <c r="AG131" s="2">
        <f>AD131*AG$187</f>
        <v>145893.95106695138</v>
      </c>
      <c r="AH131" s="2"/>
      <c r="AI131" s="2"/>
      <c r="AJ131" s="2">
        <f>AG131*AJ$187</f>
        <v>151146.13330536164</v>
      </c>
      <c r="AK131" s="2"/>
      <c r="AL131" s="2"/>
      <c r="AM131" s="2">
        <f>AJ131*AM$187</f>
        <v>156587.39410435467</v>
      </c>
      <c r="AN131" s="2"/>
      <c r="AO131" s="2"/>
      <c r="AP131" s="2">
        <f>AM131*AP$187</f>
        <v>162224.54029211143</v>
      </c>
      <c r="AQ131" s="2"/>
      <c r="AR131" s="2"/>
      <c r="AS131" s="2">
        <f>AP131*AS$187</f>
        <v>168064.62374262745</v>
      </c>
      <c r="AT131" s="2"/>
      <c r="AU131" s="2"/>
      <c r="AV131" s="2">
        <f>AS131*AV$187</f>
        <v>174114.95019736205</v>
      </c>
      <c r="AW131" s="2"/>
      <c r="AX131" s="2"/>
      <c r="AY131" s="2">
        <f>AV131*AY$187</f>
        <v>180383.0884044671</v>
      </c>
      <c r="AZ131" s="2"/>
      <c r="BA131" s="2"/>
      <c r="BB131" s="2">
        <f>AY131*BB$187</f>
        <v>186876.87958702791</v>
      </c>
      <c r="BC131" s="2"/>
      <c r="BD131" s="2"/>
      <c r="BE131" s="2">
        <f>BB131*BE$187</f>
        <v>193604.44725216093</v>
      </c>
      <c r="BF131" s="2"/>
      <c r="BG131" s="2"/>
      <c r="BH131" s="2">
        <f>BE131*BH$187</f>
        <v>200574.20735323871</v>
      </c>
      <c r="BI131" s="2"/>
      <c r="BJ131" s="2"/>
      <c r="BK131" s="2">
        <f>BH131*BK$187</f>
        <v>207794.87881795532</v>
      </c>
      <c r="BL131" s="2"/>
      <c r="BM131" s="2"/>
      <c r="BN131" s="2">
        <f>BK131*BN$187</f>
        <v>215275.49445540173</v>
      </c>
      <c r="BO131" s="2"/>
      <c r="BP131" s="2"/>
      <c r="BQ131" s="2">
        <f>BN131*BQ$187</f>
        <v>223025.4122557962</v>
      </c>
      <c r="BR131" s="2"/>
      <c r="BS131" s="21"/>
    </row>
    <row r="132" spans="1:71" hidden="1" outlineLevel="1">
      <c r="A132" s="1" t="s">
        <v>86</v>
      </c>
      <c r="B132" s="22" t="s">
        <v>87</v>
      </c>
      <c r="C132" s="19" t="s">
        <v>76</v>
      </c>
      <c r="D132" s="319" t="s">
        <v>352</v>
      </c>
      <c r="E132" s="102">
        <f t="shared" si="362"/>
        <v>832937.44757772493</v>
      </c>
      <c r="F132" s="2">
        <v>21988.853719999999</v>
      </c>
      <c r="G132" s="2">
        <v>19530.859540000001</v>
      </c>
      <c r="H132" s="2">
        <v>21530.011569901195</v>
      </c>
      <c r="I132" s="2">
        <v>20979.391790000001</v>
      </c>
      <c r="J132" s="2"/>
      <c r="K132" s="2"/>
      <c r="L132" s="2">
        <v>25389.213361105503</v>
      </c>
      <c r="M132" s="2"/>
      <c r="N132" s="2"/>
      <c r="O132" s="2">
        <f>O131/1.302*0.302</f>
        <v>26303.225042105303</v>
      </c>
      <c r="P132" s="2"/>
      <c r="Q132" s="2"/>
      <c r="R132" s="2">
        <v>27053.563144105035</v>
      </c>
      <c r="S132" s="2"/>
      <c r="T132" s="2"/>
      <c r="U132" s="2">
        <f t="shared" ref="U132:BE132" si="363">U131/1.302*0.302</f>
        <v>28027.491417292815</v>
      </c>
      <c r="V132" s="2"/>
      <c r="W132" s="2"/>
      <c r="X132" s="2">
        <f t="shared" si="363"/>
        <v>29969.072523795279</v>
      </c>
      <c r="Y132" s="2"/>
      <c r="Z132" s="2"/>
      <c r="AA132" s="2">
        <f t="shared" si="363"/>
        <v>31047.959134651912</v>
      </c>
      <c r="AB132" s="2"/>
      <c r="AC132" s="2"/>
      <c r="AD132" s="2">
        <f t="shared" si="363"/>
        <v>32422.773883067006</v>
      </c>
      <c r="AE132" s="2"/>
      <c r="AF132" s="2"/>
      <c r="AG132" s="2">
        <f t="shared" si="363"/>
        <v>33840.225209077813</v>
      </c>
      <c r="AH132" s="2"/>
      <c r="AI132" s="2"/>
      <c r="AJ132" s="2">
        <f t="shared" si="363"/>
        <v>35058.473316604621</v>
      </c>
      <c r="AK132" s="2"/>
      <c r="AL132" s="2"/>
      <c r="AM132" s="2">
        <f t="shared" si="363"/>
        <v>36320.578356002385</v>
      </c>
      <c r="AN132" s="2"/>
      <c r="AO132" s="2"/>
      <c r="AP132" s="2">
        <f t="shared" si="363"/>
        <v>37628.119176818473</v>
      </c>
      <c r="AQ132" s="2"/>
      <c r="AR132" s="2"/>
      <c r="AS132" s="2">
        <f t="shared" si="363"/>
        <v>38982.731467183934</v>
      </c>
      <c r="AT132" s="2"/>
      <c r="AU132" s="2"/>
      <c r="AV132" s="2">
        <f t="shared" si="363"/>
        <v>40386.109800002559</v>
      </c>
      <c r="AW132" s="2"/>
      <c r="AX132" s="2"/>
      <c r="AY132" s="2">
        <f t="shared" si="363"/>
        <v>41840.00975280266</v>
      </c>
      <c r="AZ132" s="2"/>
      <c r="BA132" s="2"/>
      <c r="BB132" s="2">
        <f t="shared" si="363"/>
        <v>43346.250103903556</v>
      </c>
      <c r="BC132" s="2"/>
      <c r="BD132" s="2"/>
      <c r="BE132" s="2">
        <f t="shared" si="363"/>
        <v>44906.715107644086</v>
      </c>
      <c r="BF132" s="2"/>
      <c r="BG132" s="2"/>
      <c r="BH132" s="2">
        <f>BH131/1.302*0.302</f>
        <v>46523.356851519267</v>
      </c>
      <c r="BI132" s="2"/>
      <c r="BJ132" s="2"/>
      <c r="BK132" s="2">
        <f t="shared" ref="BK132" si="364">BK131/1.302*0.302</f>
        <v>48198.197698173964</v>
      </c>
      <c r="BL132" s="2"/>
      <c r="BM132" s="2"/>
      <c r="BN132" s="2">
        <f t="shared" ref="BN132" si="365">BN131/1.302*0.302</f>
        <v>49933.332815308233</v>
      </c>
      <c r="BO132" s="2"/>
      <c r="BP132" s="2"/>
      <c r="BQ132" s="2">
        <f t="shared" ref="BQ132" si="366">BQ131/1.302*0.302</f>
        <v>51730.932796659334</v>
      </c>
      <c r="BR132" s="2"/>
      <c r="BS132" s="2"/>
    </row>
    <row r="133" spans="1:71" hidden="1" outlineLevel="1">
      <c r="A133" s="1" t="s">
        <v>88</v>
      </c>
      <c r="B133" s="22" t="s">
        <v>89</v>
      </c>
      <c r="C133" s="19" t="s">
        <v>76</v>
      </c>
      <c r="D133" s="319" t="s">
        <v>352</v>
      </c>
      <c r="E133" s="102">
        <f t="shared" si="362"/>
        <v>114149.43031343922</v>
      </c>
      <c r="F133" s="2">
        <v>5581.1439361520606</v>
      </c>
      <c r="G133" s="2">
        <v>8667.8946999999989</v>
      </c>
      <c r="H133" s="2">
        <v>6111.4770899999985</v>
      </c>
      <c r="I133" s="2">
        <v>4812.9493076786803</v>
      </c>
      <c r="J133" s="2"/>
      <c r="K133" s="2"/>
      <c r="L133" s="2">
        <v>5837.1866051756415</v>
      </c>
      <c r="M133" s="2"/>
      <c r="N133" s="2"/>
      <c r="O133" s="2">
        <f>L133*O$187</f>
        <v>6047.325322961965</v>
      </c>
      <c r="P133" s="2"/>
      <c r="Q133" s="2"/>
      <c r="R133" s="2">
        <v>2991.3238114426376</v>
      </c>
      <c r="S133" s="2"/>
      <c r="T133" s="2"/>
      <c r="U133" s="2">
        <f>R133*U$187</f>
        <v>3099.0114686545726</v>
      </c>
      <c r="V133" s="2"/>
      <c r="W133" s="2"/>
      <c r="X133" s="2">
        <f>U133*X$187</f>
        <v>3313.6929050624603</v>
      </c>
      <c r="Y133" s="2"/>
      <c r="Z133" s="2"/>
      <c r="AA133" s="2">
        <f>X133*AA$187</f>
        <v>3432.9858496447091</v>
      </c>
      <c r="AB133" s="2"/>
      <c r="AC133" s="2"/>
      <c r="AD133" s="2">
        <f>AA133*AD$187</f>
        <v>3584.9996923814538</v>
      </c>
      <c r="AE133" s="2"/>
      <c r="AF133" s="2"/>
      <c r="AG133" s="2">
        <f>AD133*AG$187</f>
        <v>3741.7278793663536</v>
      </c>
      <c r="AH133" s="2"/>
      <c r="AI133" s="2"/>
      <c r="AJ133" s="2">
        <f>AG133*AJ$187</f>
        <v>3876.4300830235425</v>
      </c>
      <c r="AK133" s="2"/>
      <c r="AL133" s="2"/>
      <c r="AM133" s="2">
        <f>AJ133*AM$187</f>
        <v>4015.98156601239</v>
      </c>
      <c r="AN133" s="2"/>
      <c r="AO133" s="2"/>
      <c r="AP133" s="2">
        <f>AM133*AP$187</f>
        <v>4160.5569023888365</v>
      </c>
      <c r="AQ133" s="2"/>
      <c r="AR133" s="2"/>
      <c r="AS133" s="2">
        <f>AP133*AS$187</f>
        <v>4310.3369508748347</v>
      </c>
      <c r="AT133" s="2"/>
      <c r="AU133" s="2"/>
      <c r="AV133" s="2">
        <f>AS133*AV$187</f>
        <v>4465.5090811063292</v>
      </c>
      <c r="AW133" s="2"/>
      <c r="AX133" s="2"/>
      <c r="AY133" s="2">
        <f>AV133*AY$187</f>
        <v>4626.2674080261568</v>
      </c>
      <c r="AZ133" s="2"/>
      <c r="BA133" s="2"/>
      <c r="BB133" s="2">
        <f>AY133*BB$187</f>
        <v>4792.8130347150982</v>
      </c>
      <c r="BC133" s="2"/>
      <c r="BD133" s="2"/>
      <c r="BE133" s="2">
        <f>BB133*BE$187</f>
        <v>4965.3543039648421</v>
      </c>
      <c r="BF133" s="2"/>
      <c r="BG133" s="2"/>
      <c r="BH133" s="2">
        <f>BE133*BH$187</f>
        <v>5144.1070589075762</v>
      </c>
      <c r="BI133" s="2"/>
      <c r="BJ133" s="2"/>
      <c r="BK133" s="2">
        <f>BH133*BK$187</f>
        <v>5329.2949130282486</v>
      </c>
      <c r="BL133" s="2"/>
      <c r="BM133" s="2"/>
      <c r="BN133" s="2">
        <f>BK133*BN$187</f>
        <v>5521.1495298972659</v>
      </c>
      <c r="BO133" s="2"/>
      <c r="BP133" s="2"/>
      <c r="BQ133" s="2">
        <f>BN133*BQ$187</f>
        <v>5719.910912973568</v>
      </c>
      <c r="BR133" s="2"/>
      <c r="BS133" s="2"/>
    </row>
    <row r="134" spans="1:71" hidden="1" outlineLevel="1">
      <c r="A134" s="1" t="s">
        <v>90</v>
      </c>
      <c r="B134" s="22" t="s">
        <v>234</v>
      </c>
      <c r="C134" s="19" t="s">
        <v>76</v>
      </c>
      <c r="D134" s="319" t="s">
        <v>352</v>
      </c>
      <c r="E134" s="102">
        <f t="shared" si="362"/>
        <v>315112.83904089517</v>
      </c>
      <c r="F134" s="2">
        <v>9822.6960600000002</v>
      </c>
      <c r="G134" s="2">
        <v>11000.618689999999</v>
      </c>
      <c r="H134" s="2">
        <v>13011.733289999998</v>
      </c>
      <c r="I134" s="2">
        <v>7366.4270800000013</v>
      </c>
      <c r="J134" s="2"/>
      <c r="K134" s="2"/>
      <c r="L134" s="2">
        <v>8659.4419885427778</v>
      </c>
      <c r="M134" s="2"/>
      <c r="N134" s="2"/>
      <c r="O134" s="2">
        <f>L134*O$187</f>
        <v>8971.1819001303174</v>
      </c>
      <c r="P134" s="2"/>
      <c r="Q134" s="2"/>
      <c r="R134" s="2">
        <v>9944.9796399999996</v>
      </c>
      <c r="S134" s="2"/>
      <c r="T134" s="2"/>
      <c r="U134" s="2">
        <f>R134*U$187</f>
        <v>10302.998907040001</v>
      </c>
      <c r="V134" s="2"/>
      <c r="W134" s="2"/>
      <c r="X134" s="2">
        <f>U134*X$187</f>
        <v>11016.730568585777</v>
      </c>
      <c r="Y134" s="2"/>
      <c r="Z134" s="2"/>
      <c r="AA134" s="2">
        <f>X134*AA$187</f>
        <v>11413.332869054866</v>
      </c>
      <c r="AB134" s="2"/>
      <c r="AC134" s="2"/>
      <c r="AD134" s="2">
        <f>AA134*AD$187</f>
        <v>11918.719335485594</v>
      </c>
      <c r="AE134" s="2"/>
      <c r="AF134" s="2"/>
      <c r="AG134" s="2">
        <f>AD134*AG$187</f>
        <v>12439.779149410331</v>
      </c>
      <c r="AH134" s="2"/>
      <c r="AI134" s="2"/>
      <c r="AJ134" s="2">
        <f>AG134*AJ$187</f>
        <v>12887.611198789104</v>
      </c>
      <c r="AK134" s="2"/>
      <c r="AL134" s="2"/>
      <c r="AM134" s="2">
        <f>AJ134*AM$187</f>
        <v>13351.565201945512</v>
      </c>
      <c r="AN134" s="2"/>
      <c r="AO134" s="2"/>
      <c r="AP134" s="2">
        <f>AM134*AP$187</f>
        <v>13832.22154921555</v>
      </c>
      <c r="AQ134" s="2"/>
      <c r="AR134" s="2"/>
      <c r="AS134" s="2">
        <f>AP134*AS$187</f>
        <v>14330.181524987311</v>
      </c>
      <c r="AT134" s="2"/>
      <c r="AU134" s="2"/>
      <c r="AV134" s="2">
        <f>AS134*AV$187</f>
        <v>14846.068059886855</v>
      </c>
      <c r="AW134" s="2"/>
      <c r="AX134" s="2"/>
      <c r="AY134" s="2">
        <f>AV134*AY$187</f>
        <v>15380.526510042782</v>
      </c>
      <c r="AZ134" s="2"/>
      <c r="BA134" s="2"/>
      <c r="BB134" s="2">
        <f>AY134*BB$187</f>
        <v>15934.225464404322</v>
      </c>
      <c r="BC134" s="2"/>
      <c r="BD134" s="2"/>
      <c r="BE134" s="2">
        <f>BB134*BE$187</f>
        <v>16507.85758112288</v>
      </c>
      <c r="BF134" s="2"/>
      <c r="BG134" s="2"/>
      <c r="BH134" s="2">
        <f>BE134*BH$187</f>
        <v>17102.140454043303</v>
      </c>
      <c r="BI134" s="2"/>
      <c r="BJ134" s="2"/>
      <c r="BK134" s="2">
        <f>BH134*BK$187</f>
        <v>17717.817510388864</v>
      </c>
      <c r="BL134" s="2"/>
      <c r="BM134" s="2"/>
      <c r="BN134" s="2">
        <f>BK134*BN$187</f>
        <v>18355.658940762863</v>
      </c>
      <c r="BO134" s="2"/>
      <c r="BP134" s="2"/>
      <c r="BQ134" s="2">
        <f>BN134*BQ$187-18.1370955742026</f>
        <v>18998.325567056127</v>
      </c>
      <c r="BR134" s="2"/>
      <c r="BS134" s="2"/>
    </row>
    <row r="135" spans="1:71" hidden="1" outlineLevel="1">
      <c r="A135" s="1" t="s">
        <v>91</v>
      </c>
      <c r="B135" s="22" t="s">
        <v>92</v>
      </c>
      <c r="C135" s="19" t="s">
        <v>76</v>
      </c>
      <c r="D135" s="319" t="s">
        <v>352</v>
      </c>
      <c r="E135" s="102">
        <f t="shared" si="362"/>
        <v>142300.66112678562</v>
      </c>
      <c r="F135" s="2">
        <v>5827.2513721134073</v>
      </c>
      <c r="G135" s="2">
        <v>8894.0911700000015</v>
      </c>
      <c r="H135" s="2">
        <v>9040.3417100000006</v>
      </c>
      <c r="I135" s="2">
        <v>3099.6366200000011</v>
      </c>
      <c r="J135" s="2"/>
      <c r="K135" s="2"/>
      <c r="L135" s="2">
        <v>5728.0295739402027</v>
      </c>
      <c r="M135" s="2"/>
      <c r="N135" s="2"/>
      <c r="O135" s="2">
        <v>8519.4949887593102</v>
      </c>
      <c r="P135" s="2"/>
      <c r="Q135" s="2"/>
      <c r="R135" s="2">
        <v>9666.4259910000001</v>
      </c>
      <c r="S135" s="2"/>
      <c r="T135" s="2"/>
      <c r="U135" s="2">
        <f>R135*U$187</f>
        <v>10014.417326676001</v>
      </c>
      <c r="V135" s="2"/>
      <c r="W135" s="2"/>
      <c r="X135" s="2">
        <f>U135*X$187</f>
        <v>10708.157739780127</v>
      </c>
      <c r="Y135" s="2"/>
      <c r="Z135" s="2"/>
      <c r="AA135" s="2">
        <f>X135*AA$187</f>
        <v>11093.651418412212</v>
      </c>
      <c r="AB135" s="2"/>
      <c r="AC135" s="2"/>
      <c r="AD135" s="2">
        <f>AA135*AD$187</f>
        <v>11584.882275734071</v>
      </c>
      <c r="AE135" s="2"/>
      <c r="AF135" s="2"/>
      <c r="AG135" s="2">
        <v>2973.6829231445217</v>
      </c>
      <c r="AH135" s="2"/>
      <c r="AI135" s="2"/>
      <c r="AJ135" s="2">
        <f>AG135*AJ$187</f>
        <v>3080.7355083777247</v>
      </c>
      <c r="AK135" s="2"/>
      <c r="AL135" s="2"/>
      <c r="AM135" s="2">
        <f>AJ135*AM$187</f>
        <v>3191.6419866793231</v>
      </c>
      <c r="AN135" s="2"/>
      <c r="AO135" s="2"/>
      <c r="AP135" s="2">
        <f>AM135*AP$187</f>
        <v>3306.5410981997788</v>
      </c>
      <c r="AQ135" s="2"/>
      <c r="AR135" s="2"/>
      <c r="AS135" s="2">
        <f>AP135*AS$187</f>
        <v>3425.5765777349711</v>
      </c>
      <c r="AT135" s="2"/>
      <c r="AU135" s="2"/>
      <c r="AV135" s="2">
        <f>AS135*AV$187</f>
        <v>3548.8973345334302</v>
      </c>
      <c r="AW135" s="2"/>
      <c r="AX135" s="2"/>
      <c r="AY135" s="2">
        <f>AV135*AY$187</f>
        <v>3676.6576385766339</v>
      </c>
      <c r="AZ135" s="2"/>
      <c r="BA135" s="2"/>
      <c r="BB135" s="2">
        <f>AY135*BB$187</f>
        <v>3809.0173135653927</v>
      </c>
      <c r="BC135" s="2"/>
      <c r="BD135" s="2"/>
      <c r="BE135" s="2">
        <f>BB135*BE$187</f>
        <v>3946.1419368537468</v>
      </c>
      <c r="BF135" s="2"/>
      <c r="BG135" s="2"/>
      <c r="BH135" s="2">
        <f>BE135*BH$187</f>
        <v>4088.2030465804819</v>
      </c>
      <c r="BI135" s="2"/>
      <c r="BJ135" s="2"/>
      <c r="BK135" s="2">
        <f>BH135*BK$187-91.8594054733694</f>
        <v>4143.5189507840096</v>
      </c>
      <c r="BL135" s="2"/>
      <c r="BM135" s="2"/>
      <c r="BN135" s="2">
        <v>4387.8519770826451</v>
      </c>
      <c r="BO135" s="2"/>
      <c r="BP135" s="2"/>
      <c r="BQ135" s="2">
        <v>4545.8146482576203</v>
      </c>
      <c r="BR135" s="2"/>
      <c r="BS135" s="2"/>
    </row>
    <row r="136" spans="1:71" hidden="1" outlineLevel="1">
      <c r="A136" s="1" t="s">
        <v>93</v>
      </c>
      <c r="B136" s="22" t="s">
        <v>94</v>
      </c>
      <c r="C136" s="19" t="s">
        <v>76</v>
      </c>
      <c r="D136" s="319" t="s">
        <v>352</v>
      </c>
      <c r="E136" s="102">
        <f t="shared" si="362"/>
        <v>239549.16332660744</v>
      </c>
      <c r="F136" s="2">
        <v>5342.7969700000003</v>
      </c>
      <c r="G136" s="2">
        <v>5172.4974100000036</v>
      </c>
      <c r="H136" s="2">
        <v>4805.7029000000002</v>
      </c>
      <c r="I136" s="2">
        <v>3948.893222321321</v>
      </c>
      <c r="J136" s="2"/>
      <c r="K136" s="2"/>
      <c r="L136" s="2">
        <v>6121.7455681465581</v>
      </c>
      <c r="M136" s="2"/>
      <c r="N136" s="2"/>
      <c r="O136" s="2">
        <f>L136*O$187</f>
        <v>6342.1284085998341</v>
      </c>
      <c r="P136" s="2"/>
      <c r="Q136" s="2"/>
      <c r="R136" s="2">
        <v>8063.7103586948215</v>
      </c>
      <c r="S136" s="2"/>
      <c r="T136" s="2"/>
      <c r="U136" s="2">
        <f>R136*U$187</f>
        <v>8354.0039316078346</v>
      </c>
      <c r="V136" s="2"/>
      <c r="W136" s="2"/>
      <c r="X136" s="2">
        <f>U136*X$187</f>
        <v>8932.72059075377</v>
      </c>
      <c r="Y136" s="2"/>
      <c r="Z136" s="2"/>
      <c r="AA136" s="2">
        <f>X136*AA$187</f>
        <v>9254.2985320209064</v>
      </c>
      <c r="AB136" s="2"/>
      <c r="AC136" s="2"/>
      <c r="AD136" s="2">
        <f>AA136*AD$187</f>
        <v>9664.0821848813193</v>
      </c>
      <c r="AE136" s="2"/>
      <c r="AF136" s="2"/>
      <c r="AG136" s="2">
        <f>AD136*AG$187</f>
        <v>10086.574293577532</v>
      </c>
      <c r="AH136" s="2"/>
      <c r="AI136" s="2"/>
      <c r="AJ136" s="2">
        <f>AG136*AJ$187</f>
        <v>10449.690968146324</v>
      </c>
      <c r="AK136" s="2"/>
      <c r="AL136" s="2"/>
      <c r="AM136" s="2">
        <f>AJ136*AM$187</f>
        <v>10825.879842999591</v>
      </c>
      <c r="AN136" s="2"/>
      <c r="AO136" s="2"/>
      <c r="AP136" s="2">
        <f>AM136*AP$187</f>
        <v>11215.611517347577</v>
      </c>
      <c r="AQ136" s="2"/>
      <c r="AR136" s="2"/>
      <c r="AS136" s="2">
        <f>AP136*AS$187</f>
        <v>11619.373531972091</v>
      </c>
      <c r="AT136" s="2"/>
      <c r="AU136" s="2"/>
      <c r="AV136" s="2">
        <f>AS136*AV$187</f>
        <v>12037.670979123086</v>
      </c>
      <c r="AW136" s="2"/>
      <c r="AX136" s="2"/>
      <c r="AY136" s="2">
        <f>AV136*AY$187</f>
        <v>12471.027134371518</v>
      </c>
      <c r="AZ136" s="2"/>
      <c r="BA136" s="2"/>
      <c r="BB136" s="2">
        <f>AY136*BB$187</f>
        <v>12919.984111208893</v>
      </c>
      <c r="BC136" s="2"/>
      <c r="BD136" s="2"/>
      <c r="BE136" s="2">
        <f>BB136*BE$187</f>
        <v>13385.103539212412</v>
      </c>
      <c r="BF136" s="2"/>
      <c r="BG136" s="2"/>
      <c r="BH136" s="2">
        <f>BE136*BH$187</f>
        <v>13866.96726662406</v>
      </c>
      <c r="BI136" s="2"/>
      <c r="BJ136" s="2"/>
      <c r="BK136" s="2">
        <f>BH136*BK$187</f>
        <v>14366.178088222527</v>
      </c>
      <c r="BL136" s="2"/>
      <c r="BM136" s="2"/>
      <c r="BN136" s="2">
        <f>BK136*BN$187</f>
        <v>14883.360499398537</v>
      </c>
      <c r="BO136" s="2"/>
      <c r="BP136" s="2"/>
      <c r="BQ136" s="2">
        <f>BN136*BQ$187</f>
        <v>15419.161477376885</v>
      </c>
      <c r="BR136" s="2"/>
      <c r="BS136" s="2"/>
    </row>
    <row r="137" spans="1:71" hidden="1" outlineLevel="1">
      <c r="A137" s="1" t="s">
        <v>95</v>
      </c>
      <c r="B137" s="22" t="s">
        <v>349</v>
      </c>
      <c r="C137" s="19" t="s">
        <v>76</v>
      </c>
      <c r="D137" s="319" t="s">
        <v>352</v>
      </c>
      <c r="E137" s="102">
        <f t="shared" si="362"/>
        <v>104567.37105352149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>
        <v>4057.4519396628866</v>
      </c>
      <c r="S137" s="2"/>
      <c r="T137" s="2"/>
      <c r="U137" s="2">
        <f>R137*U$187</f>
        <v>4203.5202094907509</v>
      </c>
      <c r="V137" s="2"/>
      <c r="W137" s="2"/>
      <c r="X137" s="2">
        <f>U137*X$187</f>
        <v>4494.7155682916791</v>
      </c>
      <c r="Y137" s="2"/>
      <c r="Z137" s="2"/>
      <c r="AA137" s="2">
        <f>X137*AA$187</f>
        <v>4656.5253287501801</v>
      </c>
      <c r="AB137" s="2"/>
      <c r="AC137" s="2"/>
      <c r="AD137" s="2">
        <f>AA137*AD$187</f>
        <v>4862.7179377577459</v>
      </c>
      <c r="AE137" s="2"/>
      <c r="AF137" s="2"/>
      <c r="AG137" s="2">
        <f>AD137*AG$187</f>
        <v>5075.3051153308224</v>
      </c>
      <c r="AH137" s="2"/>
      <c r="AI137" s="2"/>
      <c r="AJ137" s="2">
        <f>AG137*AJ$187</f>
        <v>5258.016099482732</v>
      </c>
      <c r="AK137" s="2"/>
      <c r="AL137" s="2"/>
      <c r="AM137" s="2">
        <f>AJ137*AM$187</f>
        <v>5447.3046790641101</v>
      </c>
      <c r="AN137" s="2"/>
      <c r="AO137" s="2"/>
      <c r="AP137" s="2">
        <f>AM137*AP$187</f>
        <v>5643.4076475104184</v>
      </c>
      <c r="AQ137" s="2"/>
      <c r="AR137" s="2"/>
      <c r="AS137" s="2">
        <f>AP137*AS$187</f>
        <v>5846.570322820794</v>
      </c>
      <c r="AT137" s="2"/>
      <c r="AU137" s="2"/>
      <c r="AV137" s="2">
        <f>AS137*AV$187</f>
        <v>6057.0468544423429</v>
      </c>
      <c r="AW137" s="2"/>
      <c r="AX137" s="2"/>
      <c r="AY137" s="2">
        <f>AV137*AY$187</f>
        <v>6275.1005412022678</v>
      </c>
      <c r="AZ137" s="2"/>
      <c r="BA137" s="2"/>
      <c r="BB137" s="2">
        <f>AY137*BB$187</f>
        <v>6501.0041606855493</v>
      </c>
      <c r="BC137" s="2"/>
      <c r="BD137" s="2"/>
      <c r="BE137" s="2">
        <f>BB137*BE$187</f>
        <v>6735.0403104702291</v>
      </c>
      <c r="BF137" s="2"/>
      <c r="BG137" s="2"/>
      <c r="BH137" s="2">
        <f>BE137*BH$187</f>
        <v>6977.5017616471578</v>
      </c>
      <c r="BI137" s="2"/>
      <c r="BJ137" s="2"/>
      <c r="BK137" s="2">
        <f>BH137*BK$187</f>
        <v>7228.6918250664557</v>
      </c>
      <c r="BL137" s="2"/>
      <c r="BM137" s="2"/>
      <c r="BN137" s="2">
        <f>BK137*BN$187</f>
        <v>7488.9247307688483</v>
      </c>
      <c r="BO137" s="2"/>
      <c r="BP137" s="2"/>
      <c r="BQ137" s="2">
        <f>BN137*BQ$187</f>
        <v>7758.5260210765273</v>
      </c>
      <c r="BR137" s="2"/>
      <c r="BS137" s="2"/>
    </row>
    <row r="138" spans="1:71" collapsed="1">
      <c r="A138" s="1" t="s">
        <v>101</v>
      </c>
      <c r="B138" s="22" t="s">
        <v>102</v>
      </c>
      <c r="C138" s="19" t="s">
        <v>76</v>
      </c>
      <c r="D138" s="319" t="s">
        <v>352</v>
      </c>
      <c r="E138" s="102">
        <f t="shared" si="362"/>
        <v>1245232.0563672369</v>
      </c>
      <c r="F138" s="2">
        <v>31923.352180000002</v>
      </c>
      <c r="G138" s="2">
        <v>28542.144930000002</v>
      </c>
      <c r="H138" s="2">
        <v>36452.106119999997</v>
      </c>
      <c r="I138" s="2">
        <v>36378.286820000001</v>
      </c>
      <c r="J138" s="2"/>
      <c r="K138" s="2"/>
      <c r="L138" s="2">
        <v>39426.886590205795</v>
      </c>
      <c r="M138" s="2"/>
      <c r="N138" s="2"/>
      <c r="O138" s="2">
        <f>L138*O$188</f>
        <v>40925.10828063362</v>
      </c>
      <c r="P138" s="2"/>
      <c r="Q138" s="2"/>
      <c r="R138" s="2">
        <v>39493.448502805666</v>
      </c>
      <c r="S138" s="2"/>
      <c r="T138" s="2"/>
      <c r="U138" s="2">
        <f>R138*U$188</f>
        <v>40994.199545912285</v>
      </c>
      <c r="V138" s="2"/>
      <c r="W138" s="2"/>
      <c r="X138" s="2">
        <f>U138*X$188</f>
        <v>43834.038550034726</v>
      </c>
      <c r="Y138" s="2"/>
      <c r="Z138" s="2"/>
      <c r="AA138" s="2">
        <f>X138*AA$188</f>
        <v>45499.732014936046</v>
      </c>
      <c r="AB138" s="2"/>
      <c r="AC138" s="2"/>
      <c r="AD138" s="2">
        <f>AA138*AD$188</f>
        <v>47514.476441511048</v>
      </c>
      <c r="AE138" s="2"/>
      <c r="AF138" s="2"/>
      <c r="AG138" s="2">
        <f>AD138*AG$188</f>
        <v>49591.703327761614</v>
      </c>
      <c r="AH138" s="2"/>
      <c r="AI138" s="2"/>
      <c r="AJ138" s="2">
        <f>AG138*AJ$188</f>
        <v>51476.18805421656</v>
      </c>
      <c r="AK138" s="2"/>
      <c r="AL138" s="2"/>
      <c r="AM138" s="2">
        <f>AJ138*AM$188</f>
        <v>53432.28320027679</v>
      </c>
      <c r="AN138" s="2"/>
      <c r="AO138" s="2"/>
      <c r="AP138" s="2">
        <f>AM138*AP$188</f>
        <v>55462.709961887311</v>
      </c>
      <c r="AQ138" s="2"/>
      <c r="AR138" s="2"/>
      <c r="AS138" s="2">
        <f>AP138*AS$188</f>
        <v>57570.292940439031</v>
      </c>
      <c r="AT138" s="2"/>
      <c r="AU138" s="2"/>
      <c r="AV138" s="2">
        <f>AS138*AV$188</f>
        <v>59757.964072175717</v>
      </c>
      <c r="AW138" s="2"/>
      <c r="AX138" s="2"/>
      <c r="AY138" s="2">
        <f>AV138*AY$188</f>
        <v>62028.766706918395</v>
      </c>
      <c r="AZ138" s="2"/>
      <c r="BA138" s="2"/>
      <c r="BB138" s="2">
        <f>AY138*BB$188</f>
        <v>64385.859841781297</v>
      </c>
      <c r="BC138" s="2"/>
      <c r="BD138" s="2"/>
      <c r="BE138" s="2">
        <f>BB138*BE$188</f>
        <v>66832.522515768986</v>
      </c>
      <c r="BF138" s="2"/>
      <c r="BG138" s="2"/>
      <c r="BH138" s="2">
        <f>BE138*BH$188</f>
        <v>69372.158371368205</v>
      </c>
      <c r="BI138" s="2"/>
      <c r="BJ138" s="2"/>
      <c r="BK138" s="2">
        <f>BH138*BK$188</f>
        <v>72008.300389480195</v>
      </c>
      <c r="BL138" s="2"/>
      <c r="BM138" s="2"/>
      <c r="BN138" s="2">
        <f>BK138*BN$188</f>
        <v>74744.615804280445</v>
      </c>
      <c r="BO138" s="2"/>
      <c r="BP138" s="2"/>
      <c r="BQ138" s="2">
        <f>BN138*BQ$188</f>
        <v>77584.911204843098</v>
      </c>
      <c r="BR138" s="2"/>
      <c r="BS138" s="2"/>
    </row>
    <row r="139" spans="1:71">
      <c r="A139" s="1" t="s">
        <v>103</v>
      </c>
      <c r="B139" s="22" t="s">
        <v>345</v>
      </c>
      <c r="C139" s="19" t="s">
        <v>76</v>
      </c>
      <c r="D139" s="319" t="s">
        <v>352</v>
      </c>
      <c r="E139" s="117">
        <f>E140+E144+E153+E157+E159+E143</f>
        <v>869021.73226096504</v>
      </c>
      <c r="F139" s="2">
        <f>F140+F144+F153+F157+F159+F143</f>
        <v>18693.908853679022</v>
      </c>
      <c r="G139" s="2">
        <f>G140+G144+G153+G157+G159+G143</f>
        <v>24791.829182628877</v>
      </c>
      <c r="H139" s="2">
        <f>H140+H144+H153+H157+H159+H143</f>
        <v>31941.360624703408</v>
      </c>
      <c r="I139" s="2">
        <f>I140+I144+I153+I157+I159+I143</f>
        <v>39891.936990000002</v>
      </c>
      <c r="J139" s="2"/>
      <c r="K139" s="2"/>
      <c r="L139" s="2">
        <f>L140+L144+L153+L157+L159+L143</f>
        <v>23329.458407102771</v>
      </c>
      <c r="M139" s="2"/>
      <c r="N139" s="2"/>
      <c r="O139" s="2">
        <f>O140+O144+O153+O157+O159+O143</f>
        <v>24975.207717153437</v>
      </c>
      <c r="P139" s="2"/>
      <c r="Q139" s="2"/>
      <c r="R139" s="2">
        <f>R140+R144+R153+R157+R159+R143</f>
        <v>25924.534315162935</v>
      </c>
      <c r="S139" s="2"/>
      <c r="T139" s="2"/>
      <c r="U139" s="2">
        <f>U140+U144+U153+U157+U159+U143</f>
        <v>29511.324616430204</v>
      </c>
      <c r="V139" s="2"/>
      <c r="W139" s="2"/>
      <c r="X139" s="2">
        <f>X140+X144+X153+X157+X159+X143</f>
        <v>32129.770428637617</v>
      </c>
      <c r="Y139" s="2"/>
      <c r="Z139" s="2"/>
      <c r="AA139" s="2">
        <f>AA140+AA144+AA153+AA157+AA159+AA143</f>
        <v>33282.177485713721</v>
      </c>
      <c r="AB139" s="2"/>
      <c r="AC139" s="2"/>
      <c r="AD139" s="2">
        <f>AD140+AD144+AD153+AD157+AD159+AD143</f>
        <v>34144.035441982909</v>
      </c>
      <c r="AE139" s="2"/>
      <c r="AF139" s="2"/>
      <c r="AG139" s="2">
        <f>AG140+AG144+AG153+AG157+AG159+AG143</f>
        <v>37292.700511720512</v>
      </c>
      <c r="AH139" s="2"/>
      <c r="AI139" s="2"/>
      <c r="AJ139" s="2">
        <f>AJ140+AJ144+AJ153+AJ157+AJ159+AJ143</f>
        <v>38126.33585905646</v>
      </c>
      <c r="AK139" s="2"/>
      <c r="AL139" s="2"/>
      <c r="AM139" s="2">
        <f>AM140+AM144+AM153+AM157+AM159+AM143</f>
        <v>39540.738196011422</v>
      </c>
      <c r="AN139" s="2"/>
      <c r="AO139" s="2"/>
      <c r="AP139" s="2">
        <f>AP140+AP144+AP153+AP157+AP159+AP143</f>
        <v>39734.205021129463</v>
      </c>
      <c r="AQ139" s="2"/>
      <c r="AR139" s="2"/>
      <c r="AS139" s="2">
        <f>AS140+AS144+AS153+AS157+AS159+AS143</f>
        <v>36938.125010942444</v>
      </c>
      <c r="AT139" s="2"/>
      <c r="AU139" s="2"/>
      <c r="AV139" s="2">
        <f>AV140+AV144+AV153+AV157+AV159+AV143</f>
        <v>41034.354966583458</v>
      </c>
      <c r="AW139" s="2"/>
      <c r="AX139" s="2"/>
      <c r="AY139" s="2">
        <f>AY140+AY144+AY153+AY157+AY159+AY143</f>
        <v>39995.814232601806</v>
      </c>
      <c r="AZ139" s="2"/>
      <c r="BA139" s="2"/>
      <c r="BB139" s="2">
        <f>BB140+BB144+BB153+BB157+BB159+BB143</f>
        <v>42870.119647728548</v>
      </c>
      <c r="BC139" s="2"/>
      <c r="BD139" s="2"/>
      <c r="BE139" s="2">
        <f>BE140+BE144+BE153+BE157+BE159+BE143</f>
        <v>43309.121942994774</v>
      </c>
      <c r="BF139" s="2"/>
      <c r="BG139" s="2"/>
      <c r="BH139" s="2">
        <f>BH140+BH144+BH153+BH157+BH159+BH143</f>
        <v>45068.303113119291</v>
      </c>
      <c r="BI139" s="2"/>
      <c r="BJ139" s="2"/>
      <c r="BK139" s="2">
        <f>BK140+BK144+BK153+BK157+BK159+BK143</f>
        <v>46899.617127696052</v>
      </c>
      <c r="BL139" s="2"/>
      <c r="BM139" s="2"/>
      <c r="BN139" s="2">
        <f>BN140+BN144+BN153+BN157+BN159+BN143</f>
        <v>48806.048071307785</v>
      </c>
      <c r="BO139" s="2"/>
      <c r="BP139" s="2"/>
      <c r="BQ139" s="2">
        <f>BQ140+BQ144+BQ153+BQ157+BQ159+BQ143</f>
        <v>50790.704496878185</v>
      </c>
      <c r="BR139" s="2"/>
      <c r="BS139" s="2"/>
    </row>
    <row r="140" spans="1:71" ht="30" hidden="1" outlineLevel="1">
      <c r="A140" s="1" t="s">
        <v>105</v>
      </c>
      <c r="B140" s="22" t="s">
        <v>106</v>
      </c>
      <c r="C140" s="19" t="s">
        <v>76</v>
      </c>
      <c r="D140" s="319" t="s">
        <v>352</v>
      </c>
      <c r="E140" s="117">
        <f t="shared" ref="E140:E143" si="367">SUM(F140:BS140)</f>
        <v>454768.7527163687</v>
      </c>
      <c r="F140" s="2">
        <f t="shared" ref="F140:H140" si="368">F141+F142</f>
        <v>9231.5905000000002</v>
      </c>
      <c r="G140" s="2">
        <f t="shared" si="368"/>
        <v>11836.052599999999</v>
      </c>
      <c r="H140" s="2">
        <f t="shared" si="368"/>
        <v>12590.9236</v>
      </c>
      <c r="I140" s="2">
        <f>I141+I142</f>
        <v>12614.205300000001</v>
      </c>
      <c r="J140" s="2"/>
      <c r="K140" s="2"/>
      <c r="L140" s="2">
        <f>L141+L142</f>
        <v>14201.984779355289</v>
      </c>
      <c r="M140" s="2"/>
      <c r="N140" s="2"/>
      <c r="O140" s="2">
        <f>O141+O142</f>
        <v>14826.872109646922</v>
      </c>
      <c r="P140" s="2"/>
      <c r="Q140" s="2"/>
      <c r="R140" s="2">
        <f t="shared" ref="R140:BE140" si="369">R141+R142</f>
        <v>13949.555098238456</v>
      </c>
      <c r="S140" s="2"/>
      <c r="T140" s="2"/>
      <c r="U140" s="2">
        <f t="shared" si="369"/>
        <v>14563.335522560948</v>
      </c>
      <c r="V140" s="2"/>
      <c r="W140" s="2"/>
      <c r="X140" s="2">
        <f t="shared" si="369"/>
        <v>15572.198452077875</v>
      </c>
      <c r="Y140" s="2"/>
      <c r="Z140" s="2"/>
      <c r="AA140" s="2">
        <f t="shared" si="369"/>
        <v>16257.375183969301</v>
      </c>
      <c r="AB140" s="2"/>
      <c r="AC140" s="2"/>
      <c r="AD140" s="2">
        <f t="shared" si="369"/>
        <v>16977.25757870272</v>
      </c>
      <c r="AE140" s="2"/>
      <c r="AF140" s="2"/>
      <c r="AG140" s="2">
        <f t="shared" si="369"/>
        <v>17719.465397001914</v>
      </c>
      <c r="AH140" s="2"/>
      <c r="AI140" s="2"/>
      <c r="AJ140" s="2">
        <f t="shared" si="369"/>
        <v>18499.121874469998</v>
      </c>
      <c r="AK140" s="2"/>
      <c r="AL140" s="2"/>
      <c r="AM140" s="2">
        <f t="shared" si="369"/>
        <v>19313.083236946677</v>
      </c>
      <c r="AN140" s="2"/>
      <c r="AO140" s="2"/>
      <c r="AP140" s="2">
        <f t="shared" si="369"/>
        <v>20162.858899372332</v>
      </c>
      <c r="AQ140" s="2"/>
      <c r="AR140" s="2"/>
      <c r="AS140" s="2">
        <f t="shared" si="369"/>
        <v>21050.024690944716</v>
      </c>
      <c r="AT140" s="2"/>
      <c r="AU140" s="2"/>
      <c r="AV140" s="2">
        <f t="shared" si="369"/>
        <v>21976.225777346284</v>
      </c>
      <c r="AW140" s="2"/>
      <c r="AX140" s="2"/>
      <c r="AY140" s="2">
        <f t="shared" si="369"/>
        <v>22943.179711549521</v>
      </c>
      <c r="AZ140" s="2"/>
      <c r="BA140" s="2"/>
      <c r="BB140" s="2">
        <f t="shared" si="369"/>
        <v>23952.679618857699</v>
      </c>
      <c r="BC140" s="2"/>
      <c r="BD140" s="2"/>
      <c r="BE140" s="2">
        <f t="shared" si="369"/>
        <v>25006.597522087439</v>
      </c>
      <c r="BF140" s="2"/>
      <c r="BG140" s="2"/>
      <c r="BH140" s="2">
        <f>BH141+BH142</f>
        <v>26106.887813059286</v>
      </c>
      <c r="BI140" s="2"/>
      <c r="BJ140" s="2"/>
      <c r="BK140" s="2">
        <f t="shared" ref="BK140" si="370">BK141+BK142</f>
        <v>27255.590876833896</v>
      </c>
      <c r="BL140" s="2"/>
      <c r="BM140" s="2"/>
      <c r="BN140" s="2">
        <f t="shared" ref="BN140" si="371">BN141+BN142</f>
        <v>28454.836875414589</v>
      </c>
      <c r="BO140" s="2"/>
      <c r="BP140" s="2"/>
      <c r="BQ140" s="2">
        <f t="shared" ref="BQ140" si="372">BQ141+BQ142</f>
        <v>29706.84969793283</v>
      </c>
      <c r="BR140" s="2"/>
      <c r="BS140" s="2"/>
    </row>
    <row r="141" spans="1:71" hidden="1" outlineLevel="1">
      <c r="A141" s="1" t="s">
        <v>107</v>
      </c>
      <c r="B141" s="22" t="s">
        <v>257</v>
      </c>
      <c r="C141" s="19" t="s">
        <v>76</v>
      </c>
      <c r="D141" s="319" t="s">
        <v>352</v>
      </c>
      <c r="E141" s="117">
        <f t="shared" si="367"/>
        <v>454768.7527163687</v>
      </c>
      <c r="F141" s="2">
        <v>9231.5905000000002</v>
      </c>
      <c r="G141" s="2">
        <v>11836.052599999999</v>
      </c>
      <c r="H141" s="2">
        <v>12590.9236</v>
      </c>
      <c r="I141" s="2">
        <v>12614.205300000001</v>
      </c>
      <c r="J141" s="2"/>
      <c r="K141" s="2"/>
      <c r="L141" s="2">
        <v>14201.984779355289</v>
      </c>
      <c r="M141" s="2"/>
      <c r="N141" s="2"/>
      <c r="O141" s="2">
        <f>L141*O$189</f>
        <v>14826.872109646922</v>
      </c>
      <c r="P141" s="2"/>
      <c r="Q141" s="2"/>
      <c r="R141" s="2">
        <v>13949.555098238456</v>
      </c>
      <c r="S141" s="2"/>
      <c r="T141" s="2"/>
      <c r="U141" s="2">
        <f>R141*U$189</f>
        <v>14563.335522560948</v>
      </c>
      <c r="V141" s="2"/>
      <c r="W141" s="2"/>
      <c r="X141" s="2">
        <f>U141*X$189</f>
        <v>15572.198452077875</v>
      </c>
      <c r="Y141" s="2"/>
      <c r="Z141" s="2"/>
      <c r="AA141" s="2">
        <f>X141*AA$189</f>
        <v>16257.375183969301</v>
      </c>
      <c r="AB141" s="2"/>
      <c r="AC141" s="2"/>
      <c r="AD141" s="2">
        <f>AA141*AD$189</f>
        <v>16977.25757870272</v>
      </c>
      <c r="AE141" s="2"/>
      <c r="AF141" s="2"/>
      <c r="AG141" s="2">
        <f>AD141*AG$189</f>
        <v>17719.465397001914</v>
      </c>
      <c r="AH141" s="2"/>
      <c r="AI141" s="2"/>
      <c r="AJ141" s="2">
        <f>AG141*AJ$189</f>
        <v>18499.121874469998</v>
      </c>
      <c r="AK141" s="2"/>
      <c r="AL141" s="2"/>
      <c r="AM141" s="2">
        <f>AJ141*AM$189</f>
        <v>19313.083236946677</v>
      </c>
      <c r="AN141" s="2"/>
      <c r="AO141" s="2"/>
      <c r="AP141" s="2">
        <f>AM141*AP$189</f>
        <v>20162.858899372332</v>
      </c>
      <c r="AQ141" s="2"/>
      <c r="AR141" s="2"/>
      <c r="AS141" s="2">
        <f>AP141*AS$189</f>
        <v>21050.024690944716</v>
      </c>
      <c r="AT141" s="2"/>
      <c r="AU141" s="2"/>
      <c r="AV141" s="2">
        <f>AS141*AV$189</f>
        <v>21976.225777346284</v>
      </c>
      <c r="AW141" s="2"/>
      <c r="AX141" s="2"/>
      <c r="AY141" s="2">
        <f>AV141*AY$189</f>
        <v>22943.179711549521</v>
      </c>
      <c r="AZ141" s="2"/>
      <c r="BA141" s="2"/>
      <c r="BB141" s="2">
        <f>AY141*BB$189</f>
        <v>23952.679618857699</v>
      </c>
      <c r="BC141" s="2"/>
      <c r="BD141" s="2"/>
      <c r="BE141" s="2">
        <f>BB141*BE$189</f>
        <v>25006.597522087439</v>
      </c>
      <c r="BF141" s="2"/>
      <c r="BG141" s="2"/>
      <c r="BH141" s="2">
        <f>BE141*BH$189</f>
        <v>26106.887813059286</v>
      </c>
      <c r="BI141" s="2"/>
      <c r="BJ141" s="2"/>
      <c r="BK141" s="2">
        <f>BH141*BK$189</f>
        <v>27255.590876833896</v>
      </c>
      <c r="BL141" s="2"/>
      <c r="BM141" s="2"/>
      <c r="BN141" s="2">
        <f>BK141*BN$189</f>
        <v>28454.836875414589</v>
      </c>
      <c r="BO141" s="2"/>
      <c r="BP141" s="2"/>
      <c r="BQ141" s="2">
        <f>BN141*BQ$189</f>
        <v>29706.84969793283</v>
      </c>
      <c r="BR141" s="2"/>
      <c r="BS141" s="2"/>
    </row>
    <row r="142" spans="1:71" hidden="1" outlineLevel="1">
      <c r="A142" s="1" t="s">
        <v>109</v>
      </c>
      <c r="B142" s="22" t="s">
        <v>110</v>
      </c>
      <c r="C142" s="19" t="s">
        <v>76</v>
      </c>
      <c r="D142" s="319" t="s">
        <v>352</v>
      </c>
      <c r="E142" s="117">
        <f t="shared" si="367"/>
        <v>0</v>
      </c>
      <c r="F142" s="2">
        <v>0</v>
      </c>
      <c r="G142" s="2">
        <v>0</v>
      </c>
      <c r="H142" s="2">
        <v>0</v>
      </c>
      <c r="I142" s="2">
        <v>0</v>
      </c>
      <c r="J142" s="2"/>
      <c r="K142" s="2"/>
      <c r="L142" s="2">
        <v>0</v>
      </c>
      <c r="M142" s="2"/>
      <c r="N142" s="2"/>
      <c r="O142" s="2">
        <v>0</v>
      </c>
      <c r="P142" s="2"/>
      <c r="Q142" s="2"/>
      <c r="R142" s="2">
        <v>0</v>
      </c>
      <c r="S142" s="2"/>
      <c r="T142" s="2"/>
      <c r="U142" s="2">
        <v>0</v>
      </c>
      <c r="V142" s="2"/>
      <c r="W142" s="2"/>
      <c r="X142" s="2">
        <v>0</v>
      </c>
      <c r="Y142" s="2"/>
      <c r="Z142" s="2"/>
      <c r="AA142" s="2">
        <v>0</v>
      </c>
      <c r="AB142" s="2"/>
      <c r="AC142" s="2"/>
      <c r="AD142" s="2">
        <v>0</v>
      </c>
      <c r="AE142" s="2"/>
      <c r="AF142" s="2"/>
      <c r="AG142" s="2">
        <v>0</v>
      </c>
      <c r="AH142" s="2"/>
      <c r="AI142" s="2"/>
      <c r="AJ142" s="2">
        <v>0</v>
      </c>
      <c r="AK142" s="2"/>
      <c r="AL142" s="2"/>
      <c r="AM142" s="2">
        <v>0</v>
      </c>
      <c r="AN142" s="2"/>
      <c r="AO142" s="2"/>
      <c r="AP142" s="2">
        <v>0</v>
      </c>
      <c r="AQ142" s="2"/>
      <c r="AR142" s="2"/>
      <c r="AS142" s="2">
        <v>0</v>
      </c>
      <c r="AT142" s="2"/>
      <c r="AU142" s="2"/>
      <c r="AV142" s="2">
        <v>0</v>
      </c>
      <c r="AW142" s="2"/>
      <c r="AX142" s="2"/>
      <c r="AY142" s="2">
        <v>0</v>
      </c>
      <c r="AZ142" s="2"/>
      <c r="BA142" s="2"/>
      <c r="BB142" s="2">
        <v>0</v>
      </c>
      <c r="BC142" s="2"/>
      <c r="BD142" s="2"/>
      <c r="BE142" s="2">
        <v>0</v>
      </c>
      <c r="BF142" s="2"/>
      <c r="BG142" s="2"/>
      <c r="BH142" s="2">
        <v>0</v>
      </c>
      <c r="BI142" s="2"/>
      <c r="BJ142" s="2"/>
      <c r="BK142" s="2">
        <v>0</v>
      </c>
      <c r="BL142" s="2"/>
      <c r="BM142" s="2"/>
      <c r="BN142" s="2">
        <v>0</v>
      </c>
      <c r="BO142" s="2"/>
      <c r="BP142" s="2"/>
      <c r="BQ142" s="2">
        <v>0</v>
      </c>
      <c r="BR142" s="2"/>
      <c r="BS142" s="2"/>
    </row>
    <row r="143" spans="1:71" hidden="1" outlineLevel="1">
      <c r="A143" s="1" t="s">
        <v>348</v>
      </c>
      <c r="B143" s="22" t="s">
        <v>347</v>
      </c>
      <c r="C143" s="19" t="s">
        <v>76</v>
      </c>
      <c r="D143" s="319" t="s">
        <v>352</v>
      </c>
      <c r="E143" s="117">
        <f t="shared" si="367"/>
        <v>100195.69187571041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>
        <v>3887.8208398189927</v>
      </c>
      <c r="S143" s="2"/>
      <c r="T143" s="2"/>
      <c r="U143" s="2">
        <f>R143*U$187</f>
        <v>4027.7823900524763</v>
      </c>
      <c r="V143" s="2"/>
      <c r="W143" s="2"/>
      <c r="X143" s="2">
        <f>U143*X$187</f>
        <v>4306.8036578925285</v>
      </c>
      <c r="Y143" s="2"/>
      <c r="Z143" s="2"/>
      <c r="AA143" s="2">
        <f>X143*AA$187</f>
        <v>4461.8485895766598</v>
      </c>
      <c r="AB143" s="2"/>
      <c r="AC143" s="2"/>
      <c r="AD143" s="2">
        <f>AA143*AD$187</f>
        <v>4659.4208428620232</v>
      </c>
      <c r="AE143" s="2"/>
      <c r="AF143" s="2"/>
      <c r="AG143" s="2">
        <f>AD143*AG$187</f>
        <v>4863.1203250832659</v>
      </c>
      <c r="AH143" s="2"/>
      <c r="AI143" s="2"/>
      <c r="AJ143" s="2">
        <f>AG143*AJ$187</f>
        <v>5038.1926567862638</v>
      </c>
      <c r="AK143" s="2"/>
      <c r="AL143" s="2"/>
      <c r="AM143" s="2">
        <f>AJ143*AM$187</f>
        <v>5219.5675924305697</v>
      </c>
      <c r="AN143" s="2"/>
      <c r="AO143" s="2"/>
      <c r="AP143" s="2">
        <f>AM143*AP$187</f>
        <v>5407.4720257580702</v>
      </c>
      <c r="AQ143" s="2"/>
      <c r="AR143" s="2"/>
      <c r="AS143" s="2">
        <f>AP143*AS$187</f>
        <v>5602.1410186853609</v>
      </c>
      <c r="AT143" s="2"/>
      <c r="AU143" s="2"/>
      <c r="AV143" s="2">
        <f>AS143*AV$187</f>
        <v>5803.818095358034</v>
      </c>
      <c r="AW143" s="2"/>
      <c r="AX143" s="2"/>
      <c r="AY143" s="2">
        <f>AV143*AY$187</f>
        <v>6012.7555467909233</v>
      </c>
      <c r="AZ143" s="2"/>
      <c r="BA143" s="2"/>
      <c r="BB143" s="2">
        <f>AY143*BB$187</f>
        <v>6229.2147464753971</v>
      </c>
      <c r="BC143" s="2"/>
      <c r="BD143" s="2"/>
      <c r="BE143" s="2">
        <f>BB143*BE$187</f>
        <v>6453.4664773485119</v>
      </c>
      <c r="BF143" s="2"/>
      <c r="BG143" s="2"/>
      <c r="BH143" s="2">
        <f>BE143*BH$187</f>
        <v>6685.7912705330582</v>
      </c>
      <c r="BI143" s="2"/>
      <c r="BJ143" s="2"/>
      <c r="BK143" s="2">
        <f>BH143*BK$187</f>
        <v>6926.4797562722488</v>
      </c>
      <c r="BL143" s="2"/>
      <c r="BM143" s="2"/>
      <c r="BN143" s="2">
        <f>BK143*BN$187</f>
        <v>7175.8330274980499</v>
      </c>
      <c r="BO143" s="2"/>
      <c r="BP143" s="2"/>
      <c r="BQ143" s="2">
        <f>BN143*BQ$187</f>
        <v>7434.1630164879798</v>
      </c>
      <c r="BR143" s="2"/>
      <c r="BS143" s="2"/>
    </row>
    <row r="144" spans="1:71" hidden="1" outlineLevel="1">
      <c r="A144" s="1" t="s">
        <v>111</v>
      </c>
      <c r="B144" s="22" t="s">
        <v>112</v>
      </c>
      <c r="C144" s="19" t="s">
        <v>76</v>
      </c>
      <c r="D144" s="319" t="s">
        <v>352</v>
      </c>
      <c r="E144" s="117">
        <f>E145+E146+E147+E150+E151+E148+E149+E152</f>
        <v>158368.84390631385</v>
      </c>
      <c r="F144" s="2">
        <f>F145+F146+F147+F150+F151+F148+F149+F152</f>
        <v>4681.9771298932301</v>
      </c>
      <c r="G144" s="2">
        <f>G145+G146+G147+G150+G151+G148+G149+G152</f>
        <v>2447.9327419520068</v>
      </c>
      <c r="H144" s="2">
        <f>H145+H146+H147+H150+H151+H148+H149+H152</f>
        <v>2475.0765000000001</v>
      </c>
      <c r="I144" s="2">
        <f>I145+I146+I147+I150+I151+I148+I149+I152</f>
        <v>2331.5225699999996</v>
      </c>
      <c r="J144" s="2"/>
      <c r="K144" s="2"/>
      <c r="L144" s="2">
        <f>L145+L146+L147+L150+L151+L148+L149+L152</f>
        <v>2335.6895717474827</v>
      </c>
      <c r="M144" s="2"/>
      <c r="N144" s="2"/>
      <c r="O144" s="2">
        <f t="shared" ref="O144:BE144" si="373">O145+O146+O147+O150+O151+O148+O149+O152</f>
        <v>3490.685269506514</v>
      </c>
      <c r="P144" s="2"/>
      <c r="Q144" s="2"/>
      <c r="R144" s="2">
        <f t="shared" si="373"/>
        <v>4783.9495849185823</v>
      </c>
      <c r="S144" s="2"/>
      <c r="T144" s="2"/>
      <c r="U144" s="2">
        <f t="shared" si="373"/>
        <v>7498.0823951111443</v>
      </c>
      <c r="V144" s="2"/>
      <c r="W144" s="2"/>
      <c r="X144" s="2">
        <f t="shared" si="373"/>
        <v>8591.5792008796616</v>
      </c>
      <c r="Y144" s="2"/>
      <c r="Z144" s="2"/>
      <c r="AA144" s="2">
        <f t="shared" si="373"/>
        <v>8772.0337861398475</v>
      </c>
      <c r="AB144" s="2"/>
      <c r="AC144" s="2"/>
      <c r="AD144" s="2">
        <f t="shared" si="373"/>
        <v>8548.573802579007</v>
      </c>
      <c r="AE144" s="2"/>
      <c r="AF144" s="2"/>
      <c r="AG144" s="2">
        <f t="shared" si="373"/>
        <v>10578.262403138577</v>
      </c>
      <c r="AH144" s="2"/>
      <c r="AI144" s="2"/>
      <c r="AJ144" s="2">
        <f t="shared" si="373"/>
        <v>10308.422255389572</v>
      </c>
      <c r="AK144" s="2"/>
      <c r="AL144" s="2"/>
      <c r="AM144" s="2">
        <f t="shared" si="373"/>
        <v>10573.38672761676</v>
      </c>
      <c r="AN144" s="2"/>
      <c r="AO144" s="2"/>
      <c r="AP144" s="2">
        <f t="shared" si="373"/>
        <v>9569.5242339770193</v>
      </c>
      <c r="AQ144" s="2"/>
      <c r="AR144" s="2"/>
      <c r="AS144" s="2">
        <f t="shared" si="373"/>
        <v>5526.2128442575331</v>
      </c>
      <c r="AT144" s="2"/>
      <c r="AU144" s="2"/>
      <c r="AV144" s="2">
        <f t="shared" si="373"/>
        <v>8323.2137643703281</v>
      </c>
      <c r="AW144" s="2"/>
      <c r="AX144" s="2"/>
      <c r="AY144" s="2">
        <f t="shared" si="373"/>
        <v>5931.2621408902323</v>
      </c>
      <c r="AZ144" s="2"/>
      <c r="BA144" s="2"/>
      <c r="BB144" s="2">
        <f t="shared" si="373"/>
        <v>7395.6982430229655</v>
      </c>
      <c r="BC144" s="2"/>
      <c r="BD144" s="2"/>
      <c r="BE144" s="2">
        <f t="shared" si="373"/>
        <v>6365.9999307689241</v>
      </c>
      <c r="BF144" s="2"/>
      <c r="BG144" s="2"/>
      <c r="BH144" s="2">
        <f>BH145+BH146+BH147+BH150+BH151+BH148+BH149+BH152</f>
        <v>6595.1759282766052</v>
      </c>
      <c r="BI144" s="2"/>
      <c r="BJ144" s="2"/>
      <c r="BK144" s="2">
        <f t="shared" ref="BK144" si="374">BK145+BK146+BK147+BK150+BK151+BK148+BK149+BK152</f>
        <v>6832.6022616945629</v>
      </c>
      <c r="BL144" s="2"/>
      <c r="BM144" s="2"/>
      <c r="BN144" s="2">
        <f t="shared" ref="BN144" si="375">BN145+BN146+BN147+BN150+BN151+BN148+BN149+BN152</f>
        <v>7078.5759431155684</v>
      </c>
      <c r="BO144" s="2"/>
      <c r="BP144" s="2"/>
      <c r="BQ144" s="2">
        <f t="shared" ref="BQ144" si="376">BQ145+BQ146+BQ147+BQ150+BQ151+BQ148+BQ149+BQ152</f>
        <v>7333.4046770677287</v>
      </c>
      <c r="BR144" s="2"/>
      <c r="BS144" s="2"/>
    </row>
    <row r="145" spans="1:71" hidden="1" outlineLevel="1">
      <c r="A145" s="1" t="s">
        <v>113</v>
      </c>
      <c r="B145" s="22" t="s">
        <v>114</v>
      </c>
      <c r="C145" s="19" t="s">
        <v>76</v>
      </c>
      <c r="D145" s="319" t="s">
        <v>352</v>
      </c>
      <c r="E145" s="102">
        <f t="shared" ref="E145:E152" si="377">SUM(F145:BS145)</f>
        <v>45460.506953368167</v>
      </c>
      <c r="F145" s="2">
        <v>1146.5573098932298</v>
      </c>
      <c r="G145" s="2">
        <v>137.97529195200701</v>
      </c>
      <c r="H145" s="2">
        <v>0</v>
      </c>
      <c r="I145" s="2">
        <v>0</v>
      </c>
      <c r="J145" s="2"/>
      <c r="K145" s="2"/>
      <c r="L145" s="2">
        <f>L167/0.8*0.2</f>
        <v>55.356566847224997</v>
      </c>
      <c r="M145" s="2"/>
      <c r="N145" s="2"/>
      <c r="O145" s="2">
        <f>O167/0.8*0.2</f>
        <v>1128.2602764298472</v>
      </c>
      <c r="P145" s="2"/>
      <c r="Q145" s="2"/>
      <c r="R145" s="2">
        <v>996.31968395389583</v>
      </c>
      <c r="S145" s="2"/>
      <c r="T145" s="2"/>
      <c r="U145" s="2">
        <f t="shared" ref="U145:BE145" si="378">U167/0.8*0.2</f>
        <v>3574.0978177117281</v>
      </c>
      <c r="V145" s="2"/>
      <c r="W145" s="2"/>
      <c r="X145" s="2">
        <f t="shared" si="378"/>
        <v>4395.7638625943464</v>
      </c>
      <c r="Y145" s="2"/>
      <c r="Z145" s="2"/>
      <c r="AA145" s="2">
        <f t="shared" si="378"/>
        <v>4425.1690956762586</v>
      </c>
      <c r="AB145" s="2"/>
      <c r="AC145" s="2"/>
      <c r="AD145" s="2">
        <f t="shared" si="378"/>
        <v>4009.2283870572523</v>
      </c>
      <c r="AE145" s="2"/>
      <c r="AF145" s="2"/>
      <c r="AG145" s="2">
        <f t="shared" si="378"/>
        <v>5840.4669351426637</v>
      </c>
      <c r="AH145" s="2"/>
      <c r="AI145" s="2"/>
      <c r="AJ145" s="2">
        <f t="shared" si="378"/>
        <v>5400.0661505458083</v>
      </c>
      <c r="AK145" s="2"/>
      <c r="AL145" s="2"/>
      <c r="AM145" s="2">
        <f t="shared" si="378"/>
        <v>5488.3298029986181</v>
      </c>
      <c r="AN145" s="2"/>
      <c r="AO145" s="2"/>
      <c r="AP145" s="2">
        <f t="shared" si="378"/>
        <v>4301.4052600726263</v>
      </c>
      <c r="AQ145" s="2"/>
      <c r="AR145" s="2"/>
      <c r="AS145" s="2">
        <f t="shared" si="378"/>
        <v>68.441587292579527</v>
      </c>
      <c r="AT145" s="2"/>
      <c r="AU145" s="2"/>
      <c r="AV145" s="2">
        <f t="shared" si="378"/>
        <v>2668.962742154637</v>
      </c>
      <c r="AW145" s="2"/>
      <c r="AX145" s="2"/>
      <c r="AY145" s="2">
        <f t="shared" si="378"/>
        <v>73.458081874776454</v>
      </c>
      <c r="AZ145" s="2"/>
      <c r="BA145" s="2"/>
      <c r="BB145" s="2">
        <f t="shared" si="378"/>
        <v>1327.013237882953</v>
      </c>
      <c r="BC145" s="2"/>
      <c r="BD145" s="2"/>
      <c r="BE145" s="2">
        <f t="shared" si="378"/>
        <v>78.842265443870076</v>
      </c>
      <c r="BF145" s="2"/>
      <c r="BG145" s="2"/>
      <c r="BH145" s="2">
        <f>BH167/0.8*0.2</f>
        <v>81.680586999849396</v>
      </c>
      <c r="BI145" s="2"/>
      <c r="BJ145" s="2"/>
      <c r="BK145" s="2">
        <f t="shared" ref="BK145" si="379">BK167/0.8*0.2</f>
        <v>84.621088131843976</v>
      </c>
      <c r="BL145" s="2"/>
      <c r="BM145" s="2"/>
      <c r="BN145" s="2">
        <f t="shared" ref="BN145" si="380">BN167/0.8*0.2</f>
        <v>87.667447304590368</v>
      </c>
      <c r="BO145" s="2"/>
      <c r="BP145" s="2"/>
      <c r="BQ145" s="2">
        <f t="shared" ref="BQ145" si="381">BQ167/0.8*0.2</f>
        <v>90.82347540755562</v>
      </c>
      <c r="BR145" s="2"/>
      <c r="BS145" s="2"/>
    </row>
    <row r="146" spans="1:71" hidden="1" outlineLevel="1">
      <c r="A146" s="1" t="s">
        <v>115</v>
      </c>
      <c r="B146" s="22" t="s">
        <v>116</v>
      </c>
      <c r="C146" s="19" t="s">
        <v>76</v>
      </c>
      <c r="D146" s="319" t="s">
        <v>352</v>
      </c>
      <c r="E146" s="102">
        <f t="shared" si="377"/>
        <v>78797.909071505885</v>
      </c>
      <c r="F146" s="2">
        <v>1124.46603</v>
      </c>
      <c r="G146" s="2">
        <v>1290.86952</v>
      </c>
      <c r="H146" s="2">
        <v>1612.4146000000001</v>
      </c>
      <c r="I146" s="2">
        <v>1671.7775999999999</v>
      </c>
      <c r="J146" s="2"/>
      <c r="K146" s="2"/>
      <c r="L146" s="2">
        <v>1612.4146000000001</v>
      </c>
      <c r="M146" s="2"/>
      <c r="N146" s="2"/>
      <c r="O146" s="2">
        <f t="shared" ref="O146:O152" si="382">L146*O$187</f>
        <v>1670.4615256000002</v>
      </c>
      <c r="P146" s="2"/>
      <c r="Q146" s="2"/>
      <c r="R146" s="2">
        <v>2709.0004666052369</v>
      </c>
      <c r="S146" s="2"/>
      <c r="T146" s="2"/>
      <c r="U146" s="2">
        <f t="shared" ref="U146:U152" si="383">R146*U$187</f>
        <v>2806.5244834030254</v>
      </c>
      <c r="V146" s="2"/>
      <c r="W146" s="2"/>
      <c r="X146" s="2">
        <f t="shared" ref="X146:X152" si="384">U146*X$187</f>
        <v>3000.9441277009037</v>
      </c>
      <c r="Y146" s="2"/>
      <c r="Z146" s="2"/>
      <c r="AA146" s="2">
        <f t="shared" ref="AA146:AA152" si="385">X146*AA$187</f>
        <v>3108.9781162981362</v>
      </c>
      <c r="AB146" s="2"/>
      <c r="AC146" s="2"/>
      <c r="AD146" s="2">
        <f t="shared" ref="AD146:AD152" si="386">AA146*AD$187</f>
        <v>3246.6447805786888</v>
      </c>
      <c r="AE146" s="2"/>
      <c r="AF146" s="2"/>
      <c r="AG146" s="2">
        <f t="shared" ref="AG146:AG152" si="387">AD146*AG$187</f>
        <v>3388.5808458245051</v>
      </c>
      <c r="AH146" s="2"/>
      <c r="AI146" s="2"/>
      <c r="AJ146" s="2">
        <f t="shared" ref="AJ146:AJ152" si="388">AG146*AJ$187</f>
        <v>3510.5697562741875</v>
      </c>
      <c r="AK146" s="2"/>
      <c r="AL146" s="2"/>
      <c r="AM146" s="2">
        <f t="shared" ref="AM146:AM152" si="389">AJ146*AM$187</f>
        <v>3636.9502675000585</v>
      </c>
      <c r="AN146" s="2"/>
      <c r="AO146" s="2"/>
      <c r="AP146" s="2">
        <f t="shared" ref="AP146:AP152" si="390">AM146*AP$187</f>
        <v>3767.8804771300606</v>
      </c>
      <c r="AQ146" s="2"/>
      <c r="AR146" s="2"/>
      <c r="AS146" s="2">
        <f t="shared" ref="AS146:AS152" si="391">AP146*AS$187</f>
        <v>3903.5241743067431</v>
      </c>
      <c r="AT146" s="2"/>
      <c r="AU146" s="2"/>
      <c r="AV146" s="2">
        <f t="shared" ref="AV146:AV152" si="392">AS146*AV$187</f>
        <v>4044.0510445817858</v>
      </c>
      <c r="AW146" s="2"/>
      <c r="AX146" s="2"/>
      <c r="AY146" s="2">
        <f t="shared" ref="AY146:AY152" si="393">AV146*AY$187</f>
        <v>4189.63688218673</v>
      </c>
      <c r="AZ146" s="2"/>
      <c r="BA146" s="2"/>
      <c r="BB146" s="2">
        <f t="shared" ref="BB146:BB152" si="394">AY146*BB$187</f>
        <v>4340.4638099454523</v>
      </c>
      <c r="BC146" s="2"/>
      <c r="BD146" s="2"/>
      <c r="BE146" s="2">
        <f t="shared" ref="BE146:BE152" si="395">BB146*BE$187</f>
        <v>4496.7205071034887</v>
      </c>
      <c r="BF146" s="2"/>
      <c r="BG146" s="2"/>
      <c r="BH146" s="2">
        <f t="shared" ref="BH146:BH152" si="396">BE146*BH$187</f>
        <v>4658.6024453592145</v>
      </c>
      <c r="BI146" s="2"/>
      <c r="BJ146" s="2"/>
      <c r="BK146" s="2">
        <f t="shared" ref="BK146:BK152" si="397">BH146*BK$187</f>
        <v>4826.3121333921463</v>
      </c>
      <c r="BL146" s="2"/>
      <c r="BM146" s="2"/>
      <c r="BN146" s="2">
        <f t="shared" ref="BN146:BN152" si="398">BK146*BN$187</f>
        <v>5000.0593701942635</v>
      </c>
      <c r="BO146" s="2"/>
      <c r="BP146" s="2"/>
      <c r="BQ146" s="2">
        <f t="shared" ref="BQ146:BQ152" si="399">BN146*BQ$187</f>
        <v>5180.0615075212572</v>
      </c>
      <c r="BR146" s="2"/>
      <c r="BS146" s="2"/>
    </row>
    <row r="147" spans="1:71" hidden="1" outlineLevel="1">
      <c r="A147" s="1" t="s">
        <v>117</v>
      </c>
      <c r="B147" s="22" t="s">
        <v>118</v>
      </c>
      <c r="C147" s="19" t="s">
        <v>76</v>
      </c>
      <c r="D147" s="319" t="s">
        <v>352</v>
      </c>
      <c r="E147" s="102">
        <f t="shared" si="377"/>
        <v>22428.18950837609</v>
      </c>
      <c r="F147" s="2">
        <v>2078.7984900000001</v>
      </c>
      <c r="G147" s="2">
        <v>564.06995000000006</v>
      </c>
      <c r="H147" s="2">
        <v>569.06634999999994</v>
      </c>
      <c r="I147" s="2">
        <v>523.18115000000012</v>
      </c>
      <c r="J147" s="2"/>
      <c r="K147" s="2"/>
      <c r="L147" s="2">
        <v>511.80843231261815</v>
      </c>
      <c r="M147" s="2"/>
      <c r="N147" s="2"/>
      <c r="O147" s="2">
        <f t="shared" si="382"/>
        <v>530.23353587587246</v>
      </c>
      <c r="P147" s="2"/>
      <c r="Q147" s="2"/>
      <c r="R147" s="2">
        <v>684.90019096468632</v>
      </c>
      <c r="S147" s="2"/>
      <c r="T147" s="2"/>
      <c r="U147" s="2">
        <f t="shared" si="383"/>
        <v>709.55659783941508</v>
      </c>
      <c r="V147" s="2"/>
      <c r="W147" s="2"/>
      <c r="X147" s="2">
        <f t="shared" si="384"/>
        <v>758.71053972624281</v>
      </c>
      <c r="Y147" s="2"/>
      <c r="Z147" s="2"/>
      <c r="AA147" s="2">
        <f t="shared" si="385"/>
        <v>786.02411915638754</v>
      </c>
      <c r="AB147" s="2"/>
      <c r="AC147" s="2"/>
      <c r="AD147" s="2">
        <f t="shared" si="386"/>
        <v>820.82954861922485</v>
      </c>
      <c r="AE147" s="2"/>
      <c r="AF147" s="2"/>
      <c r="AG147" s="2">
        <f t="shared" si="387"/>
        <v>856.71438488632828</v>
      </c>
      <c r="AH147" s="2"/>
      <c r="AI147" s="2"/>
      <c r="AJ147" s="2">
        <f t="shared" si="388"/>
        <v>887.55610274223613</v>
      </c>
      <c r="AK147" s="2"/>
      <c r="AL147" s="2"/>
      <c r="AM147" s="2">
        <f t="shared" si="389"/>
        <v>919.50812244095664</v>
      </c>
      <c r="AN147" s="2"/>
      <c r="AO147" s="2"/>
      <c r="AP147" s="2">
        <f t="shared" si="390"/>
        <v>952.61041484883106</v>
      </c>
      <c r="AQ147" s="2"/>
      <c r="AR147" s="2"/>
      <c r="AS147" s="2">
        <f t="shared" si="391"/>
        <v>986.90438978338898</v>
      </c>
      <c r="AT147" s="2"/>
      <c r="AU147" s="2"/>
      <c r="AV147" s="2">
        <f t="shared" si="392"/>
        <v>1022.432947815591</v>
      </c>
      <c r="AW147" s="2"/>
      <c r="AX147" s="2"/>
      <c r="AY147" s="2">
        <f t="shared" si="393"/>
        <v>1059.2405339369523</v>
      </c>
      <c r="AZ147" s="2"/>
      <c r="BA147" s="2"/>
      <c r="BB147" s="2">
        <f t="shared" si="394"/>
        <v>1097.3731931586826</v>
      </c>
      <c r="BC147" s="2"/>
      <c r="BD147" s="2"/>
      <c r="BE147" s="2">
        <f t="shared" si="395"/>
        <v>1136.8786281123953</v>
      </c>
      <c r="BF147" s="2"/>
      <c r="BG147" s="2"/>
      <c r="BH147" s="2">
        <f t="shared" si="396"/>
        <v>1177.8062587244415</v>
      </c>
      <c r="BI147" s="2"/>
      <c r="BJ147" s="2"/>
      <c r="BK147" s="2">
        <f t="shared" si="397"/>
        <v>1220.2072840385215</v>
      </c>
      <c r="BL147" s="2"/>
      <c r="BM147" s="2"/>
      <c r="BN147" s="2">
        <f t="shared" si="398"/>
        <v>1264.1347462639083</v>
      </c>
      <c r="BO147" s="2"/>
      <c r="BP147" s="2"/>
      <c r="BQ147" s="2">
        <f t="shared" si="399"/>
        <v>1309.643597129409</v>
      </c>
      <c r="BR147" s="2"/>
      <c r="BS147" s="2"/>
    </row>
    <row r="148" spans="1:71" hidden="1" outlineLevel="1">
      <c r="A148" s="1" t="s">
        <v>119</v>
      </c>
      <c r="B148" s="22" t="s">
        <v>120</v>
      </c>
      <c r="C148" s="19" t="s">
        <v>76</v>
      </c>
      <c r="D148" s="319" t="s">
        <v>352</v>
      </c>
      <c r="E148" s="102">
        <f t="shared" si="377"/>
        <v>0</v>
      </c>
      <c r="F148" s="2">
        <v>0</v>
      </c>
      <c r="G148" s="2">
        <v>0</v>
      </c>
      <c r="H148" s="2">
        <v>0</v>
      </c>
      <c r="I148" s="2">
        <v>0</v>
      </c>
      <c r="J148" s="2"/>
      <c r="K148" s="2"/>
      <c r="L148" s="2">
        <v>0</v>
      </c>
      <c r="M148" s="2"/>
      <c r="N148" s="2"/>
      <c r="O148" s="2">
        <f t="shared" si="382"/>
        <v>0</v>
      </c>
      <c r="P148" s="2"/>
      <c r="Q148" s="2"/>
      <c r="R148" s="2">
        <v>0</v>
      </c>
      <c r="S148" s="2"/>
      <c r="T148" s="2"/>
      <c r="U148" s="2">
        <f t="shared" si="383"/>
        <v>0</v>
      </c>
      <c r="V148" s="2"/>
      <c r="W148" s="2"/>
      <c r="X148" s="2">
        <f t="shared" si="384"/>
        <v>0</v>
      </c>
      <c r="Y148" s="2"/>
      <c r="Z148" s="2"/>
      <c r="AA148" s="2">
        <f t="shared" si="385"/>
        <v>0</v>
      </c>
      <c r="AB148" s="2"/>
      <c r="AC148" s="2"/>
      <c r="AD148" s="2">
        <f t="shared" si="386"/>
        <v>0</v>
      </c>
      <c r="AE148" s="2"/>
      <c r="AF148" s="2"/>
      <c r="AG148" s="2">
        <f t="shared" si="387"/>
        <v>0</v>
      </c>
      <c r="AH148" s="2"/>
      <c r="AI148" s="2"/>
      <c r="AJ148" s="2">
        <f t="shared" si="388"/>
        <v>0</v>
      </c>
      <c r="AK148" s="2"/>
      <c r="AL148" s="2"/>
      <c r="AM148" s="2">
        <f t="shared" si="389"/>
        <v>0</v>
      </c>
      <c r="AN148" s="2"/>
      <c r="AO148" s="2"/>
      <c r="AP148" s="2">
        <f t="shared" si="390"/>
        <v>0</v>
      </c>
      <c r="AQ148" s="2"/>
      <c r="AR148" s="2"/>
      <c r="AS148" s="2">
        <f t="shared" si="391"/>
        <v>0</v>
      </c>
      <c r="AT148" s="2"/>
      <c r="AU148" s="2"/>
      <c r="AV148" s="2">
        <f t="shared" si="392"/>
        <v>0</v>
      </c>
      <c r="AW148" s="2"/>
      <c r="AX148" s="2"/>
      <c r="AY148" s="2">
        <f t="shared" si="393"/>
        <v>0</v>
      </c>
      <c r="AZ148" s="2"/>
      <c r="BA148" s="2"/>
      <c r="BB148" s="2">
        <f t="shared" si="394"/>
        <v>0</v>
      </c>
      <c r="BC148" s="2"/>
      <c r="BD148" s="2"/>
      <c r="BE148" s="2">
        <f t="shared" si="395"/>
        <v>0</v>
      </c>
      <c r="BF148" s="2"/>
      <c r="BG148" s="2"/>
      <c r="BH148" s="2">
        <f t="shared" si="396"/>
        <v>0</v>
      </c>
      <c r="BI148" s="2"/>
      <c r="BJ148" s="2"/>
      <c r="BK148" s="2">
        <f t="shared" si="397"/>
        <v>0</v>
      </c>
      <c r="BL148" s="2"/>
      <c r="BM148" s="2"/>
      <c r="BN148" s="2">
        <f t="shared" si="398"/>
        <v>0</v>
      </c>
      <c r="BO148" s="2"/>
      <c r="BP148" s="2"/>
      <c r="BQ148" s="2">
        <f t="shared" si="399"/>
        <v>0</v>
      </c>
      <c r="BR148" s="2"/>
      <c r="BS148" s="2"/>
    </row>
    <row r="149" spans="1:71" hidden="1" outlineLevel="1">
      <c r="A149" s="1" t="s">
        <v>121</v>
      </c>
      <c r="B149" s="22" t="s">
        <v>122</v>
      </c>
      <c r="C149" s="19" t="s">
        <v>76</v>
      </c>
      <c r="D149" s="319" t="s">
        <v>352</v>
      </c>
      <c r="E149" s="102">
        <f t="shared" si="377"/>
        <v>0</v>
      </c>
      <c r="F149" s="2">
        <v>0</v>
      </c>
      <c r="G149" s="2">
        <v>0</v>
      </c>
      <c r="H149" s="2">
        <v>0</v>
      </c>
      <c r="I149" s="2"/>
      <c r="J149" s="2"/>
      <c r="K149" s="2"/>
      <c r="L149" s="2">
        <v>0</v>
      </c>
      <c r="M149" s="2"/>
      <c r="N149" s="2"/>
      <c r="O149" s="2">
        <f t="shared" si="382"/>
        <v>0</v>
      </c>
      <c r="P149" s="2"/>
      <c r="Q149" s="2"/>
      <c r="R149" s="2">
        <v>0</v>
      </c>
      <c r="S149" s="2"/>
      <c r="T149" s="2"/>
      <c r="U149" s="2">
        <f t="shared" si="383"/>
        <v>0</v>
      </c>
      <c r="V149" s="2"/>
      <c r="W149" s="2"/>
      <c r="X149" s="2">
        <f t="shared" si="384"/>
        <v>0</v>
      </c>
      <c r="Y149" s="2"/>
      <c r="Z149" s="2"/>
      <c r="AA149" s="2">
        <f t="shared" si="385"/>
        <v>0</v>
      </c>
      <c r="AB149" s="2"/>
      <c r="AC149" s="2"/>
      <c r="AD149" s="2">
        <f t="shared" si="386"/>
        <v>0</v>
      </c>
      <c r="AE149" s="2"/>
      <c r="AF149" s="2"/>
      <c r="AG149" s="2">
        <f t="shared" si="387"/>
        <v>0</v>
      </c>
      <c r="AH149" s="2"/>
      <c r="AI149" s="2"/>
      <c r="AJ149" s="2">
        <f t="shared" si="388"/>
        <v>0</v>
      </c>
      <c r="AK149" s="2"/>
      <c r="AL149" s="2"/>
      <c r="AM149" s="2">
        <f t="shared" si="389"/>
        <v>0</v>
      </c>
      <c r="AN149" s="2"/>
      <c r="AO149" s="2"/>
      <c r="AP149" s="2">
        <f t="shared" si="390"/>
        <v>0</v>
      </c>
      <c r="AQ149" s="2"/>
      <c r="AR149" s="2"/>
      <c r="AS149" s="2">
        <f t="shared" si="391"/>
        <v>0</v>
      </c>
      <c r="AT149" s="2"/>
      <c r="AU149" s="2"/>
      <c r="AV149" s="2">
        <f t="shared" si="392"/>
        <v>0</v>
      </c>
      <c r="AW149" s="2"/>
      <c r="AX149" s="2"/>
      <c r="AY149" s="2">
        <f t="shared" si="393"/>
        <v>0</v>
      </c>
      <c r="AZ149" s="2"/>
      <c r="BA149" s="2"/>
      <c r="BB149" s="2">
        <f t="shared" si="394"/>
        <v>0</v>
      </c>
      <c r="BC149" s="2"/>
      <c r="BD149" s="2"/>
      <c r="BE149" s="2">
        <f t="shared" si="395"/>
        <v>0</v>
      </c>
      <c r="BF149" s="2"/>
      <c r="BG149" s="2"/>
      <c r="BH149" s="2">
        <f t="shared" si="396"/>
        <v>0</v>
      </c>
      <c r="BI149" s="2"/>
      <c r="BJ149" s="2"/>
      <c r="BK149" s="2">
        <f t="shared" si="397"/>
        <v>0</v>
      </c>
      <c r="BL149" s="2"/>
      <c r="BM149" s="2"/>
      <c r="BN149" s="2">
        <f t="shared" si="398"/>
        <v>0</v>
      </c>
      <c r="BO149" s="2"/>
      <c r="BP149" s="2"/>
      <c r="BQ149" s="2">
        <f t="shared" si="399"/>
        <v>0</v>
      </c>
      <c r="BR149" s="2"/>
      <c r="BS149" s="2"/>
    </row>
    <row r="150" spans="1:71" hidden="1" outlineLevel="1">
      <c r="A150" s="1" t="s">
        <v>123</v>
      </c>
      <c r="B150" s="22" t="s">
        <v>124</v>
      </c>
      <c r="C150" s="19" t="s">
        <v>76</v>
      </c>
      <c r="D150" s="319" t="s">
        <v>352</v>
      </c>
      <c r="E150" s="102">
        <f t="shared" si="377"/>
        <v>1216.4013992120538</v>
      </c>
      <c r="F150" s="2">
        <v>10.690270000000002</v>
      </c>
      <c r="G150" s="2">
        <v>29.954609999999999</v>
      </c>
      <c r="H150" s="2">
        <v>33.078659999999999</v>
      </c>
      <c r="I150" s="2">
        <v>38.232380000000006</v>
      </c>
      <c r="J150" s="2"/>
      <c r="K150" s="2"/>
      <c r="L150" s="2">
        <v>34.631452375759842</v>
      </c>
      <c r="M150" s="2"/>
      <c r="N150" s="2"/>
      <c r="O150" s="2">
        <f t="shared" si="382"/>
        <v>35.8781846612872</v>
      </c>
      <c r="P150" s="2"/>
      <c r="Q150" s="2"/>
      <c r="R150" s="2">
        <v>40.119063394763259</v>
      </c>
      <c r="S150" s="2"/>
      <c r="T150" s="2"/>
      <c r="U150" s="2">
        <f t="shared" si="383"/>
        <v>41.563349676974738</v>
      </c>
      <c r="V150" s="2"/>
      <c r="W150" s="2"/>
      <c r="X150" s="2">
        <f t="shared" si="384"/>
        <v>44.44261608202941</v>
      </c>
      <c r="Y150" s="2"/>
      <c r="Z150" s="2"/>
      <c r="AA150" s="2">
        <f t="shared" si="385"/>
        <v>46.042550260982473</v>
      </c>
      <c r="AB150" s="2"/>
      <c r="AC150" s="2"/>
      <c r="AD150" s="2">
        <f t="shared" si="386"/>
        <v>48.081330873869653</v>
      </c>
      <c r="AE150" s="2"/>
      <c r="AF150" s="2"/>
      <c r="AG150" s="2">
        <f t="shared" si="387"/>
        <v>50.183339371024317</v>
      </c>
      <c r="AH150" s="2"/>
      <c r="AI150" s="2"/>
      <c r="AJ150" s="2">
        <f t="shared" si="388"/>
        <v>51.989939588381198</v>
      </c>
      <c r="AK150" s="2"/>
      <c r="AL150" s="2"/>
      <c r="AM150" s="2">
        <f t="shared" si="389"/>
        <v>53.86157741356292</v>
      </c>
      <c r="AN150" s="2"/>
      <c r="AO150" s="2"/>
      <c r="AP150" s="2">
        <f t="shared" si="390"/>
        <v>55.800594200451187</v>
      </c>
      <c r="AQ150" s="2"/>
      <c r="AR150" s="2"/>
      <c r="AS150" s="2">
        <f t="shared" si="391"/>
        <v>57.809415591667431</v>
      </c>
      <c r="AT150" s="2"/>
      <c r="AU150" s="2"/>
      <c r="AV150" s="2">
        <f t="shared" si="392"/>
        <v>59.890554552967458</v>
      </c>
      <c r="AW150" s="2"/>
      <c r="AX150" s="2"/>
      <c r="AY150" s="2">
        <f t="shared" si="393"/>
        <v>62.046614516874286</v>
      </c>
      <c r="AZ150" s="2"/>
      <c r="BA150" s="2"/>
      <c r="BB150" s="2">
        <f t="shared" si="394"/>
        <v>64.280292639481758</v>
      </c>
      <c r="BC150" s="2"/>
      <c r="BD150" s="2"/>
      <c r="BE150" s="2">
        <f t="shared" si="395"/>
        <v>66.594383174503108</v>
      </c>
      <c r="BF150" s="2"/>
      <c r="BG150" s="2"/>
      <c r="BH150" s="2">
        <f t="shared" si="396"/>
        <v>68.991780968785221</v>
      </c>
      <c r="BI150" s="2"/>
      <c r="BJ150" s="2"/>
      <c r="BK150" s="2">
        <f t="shared" si="397"/>
        <v>71.475485083661496</v>
      </c>
      <c r="BL150" s="2"/>
      <c r="BM150" s="2"/>
      <c r="BN150" s="2">
        <f t="shared" si="398"/>
        <v>74.048602546673308</v>
      </c>
      <c r="BO150" s="2"/>
      <c r="BP150" s="2"/>
      <c r="BQ150" s="2">
        <f t="shared" si="399"/>
        <v>76.714352238353555</v>
      </c>
      <c r="BR150" s="2"/>
      <c r="BS150" s="2"/>
    </row>
    <row r="151" spans="1:71" ht="30" hidden="1" outlineLevel="1">
      <c r="A151" s="1" t="s">
        <v>125</v>
      </c>
      <c r="B151" s="22" t="s">
        <v>126</v>
      </c>
      <c r="C151" s="19" t="s">
        <v>76</v>
      </c>
      <c r="D151" s="319" t="s">
        <v>352</v>
      </c>
      <c r="E151" s="102">
        <f t="shared" si="377"/>
        <v>10465.836973851661</v>
      </c>
      <c r="F151" s="2">
        <v>321.46503000000001</v>
      </c>
      <c r="G151" s="2">
        <v>425.06336999999996</v>
      </c>
      <c r="H151" s="2">
        <v>260.51688999999999</v>
      </c>
      <c r="I151" s="2">
        <v>98.331440000000015</v>
      </c>
      <c r="J151" s="2"/>
      <c r="K151" s="2"/>
      <c r="L151" s="2">
        <v>121.47852021187941</v>
      </c>
      <c r="M151" s="2"/>
      <c r="N151" s="2"/>
      <c r="O151" s="2">
        <f t="shared" si="382"/>
        <v>125.85174693950708</v>
      </c>
      <c r="P151" s="2"/>
      <c r="Q151" s="2"/>
      <c r="R151" s="2">
        <v>353.61018000000001</v>
      </c>
      <c r="S151" s="2"/>
      <c r="T151" s="2"/>
      <c r="U151" s="2">
        <f t="shared" si="383"/>
        <v>366.34014648000004</v>
      </c>
      <c r="V151" s="2"/>
      <c r="W151" s="2"/>
      <c r="X151" s="2">
        <f t="shared" si="384"/>
        <v>391.71805477614021</v>
      </c>
      <c r="Y151" s="2"/>
      <c r="Z151" s="2"/>
      <c r="AA151" s="2">
        <f t="shared" si="385"/>
        <v>405.81990474808129</v>
      </c>
      <c r="AB151" s="2"/>
      <c r="AC151" s="2"/>
      <c r="AD151" s="2">
        <f t="shared" si="386"/>
        <v>423.78975544997104</v>
      </c>
      <c r="AE151" s="2"/>
      <c r="AF151" s="2"/>
      <c r="AG151" s="2">
        <f t="shared" si="387"/>
        <v>442.31689791405489</v>
      </c>
      <c r="AH151" s="2"/>
      <c r="AI151" s="2"/>
      <c r="AJ151" s="2">
        <f t="shared" si="388"/>
        <v>458.2403062389609</v>
      </c>
      <c r="AK151" s="2"/>
      <c r="AL151" s="2"/>
      <c r="AM151" s="2">
        <f t="shared" si="389"/>
        <v>474.73695726356351</v>
      </c>
      <c r="AN151" s="2"/>
      <c r="AO151" s="2"/>
      <c r="AP151" s="2">
        <f t="shared" si="390"/>
        <v>491.82748772505181</v>
      </c>
      <c r="AQ151" s="2"/>
      <c r="AR151" s="2"/>
      <c r="AS151" s="2">
        <f t="shared" si="391"/>
        <v>509.53327728315367</v>
      </c>
      <c r="AT151" s="2"/>
      <c r="AU151" s="2"/>
      <c r="AV151" s="2">
        <f t="shared" si="392"/>
        <v>527.87647526534727</v>
      </c>
      <c r="AW151" s="2"/>
      <c r="AX151" s="2"/>
      <c r="AY151" s="2">
        <f t="shared" si="393"/>
        <v>546.88002837489978</v>
      </c>
      <c r="AZ151" s="2"/>
      <c r="BA151" s="2"/>
      <c r="BB151" s="2">
        <f t="shared" si="394"/>
        <v>566.56770939639614</v>
      </c>
      <c r="BC151" s="2"/>
      <c r="BD151" s="2"/>
      <c r="BE151" s="2">
        <f t="shared" si="395"/>
        <v>586.96414693466647</v>
      </c>
      <c r="BF151" s="2"/>
      <c r="BG151" s="2"/>
      <c r="BH151" s="2">
        <f t="shared" si="396"/>
        <v>608.09485622431453</v>
      </c>
      <c r="BI151" s="2"/>
      <c r="BJ151" s="2"/>
      <c r="BK151" s="2">
        <f t="shared" si="397"/>
        <v>629.98627104838988</v>
      </c>
      <c r="BL151" s="2"/>
      <c r="BM151" s="2"/>
      <c r="BN151" s="2">
        <f t="shared" si="398"/>
        <v>652.66577680613193</v>
      </c>
      <c r="BO151" s="2"/>
      <c r="BP151" s="2"/>
      <c r="BQ151" s="2">
        <f t="shared" si="399"/>
        <v>676.16174477115271</v>
      </c>
      <c r="BR151" s="2"/>
      <c r="BS151" s="2"/>
    </row>
    <row r="152" spans="1:71" hidden="1" outlineLevel="1">
      <c r="A152" s="1" t="s">
        <v>127</v>
      </c>
      <c r="B152" s="22" t="s">
        <v>128</v>
      </c>
      <c r="C152" s="19" t="s">
        <v>76</v>
      </c>
      <c r="D152" s="319" t="s">
        <v>352</v>
      </c>
      <c r="E152" s="102">
        <f t="shared" si="377"/>
        <v>0</v>
      </c>
      <c r="F152" s="2">
        <v>0</v>
      </c>
      <c r="G152" s="2">
        <v>0</v>
      </c>
      <c r="H152" s="2">
        <v>0</v>
      </c>
      <c r="I152" s="2">
        <v>0</v>
      </c>
      <c r="J152" s="2"/>
      <c r="K152" s="2"/>
      <c r="L152" s="2">
        <v>0</v>
      </c>
      <c r="M152" s="2"/>
      <c r="N152" s="2"/>
      <c r="O152" s="2">
        <f t="shared" si="382"/>
        <v>0</v>
      </c>
      <c r="P152" s="2"/>
      <c r="Q152" s="2"/>
      <c r="R152" s="2">
        <v>0</v>
      </c>
      <c r="S152" s="2"/>
      <c r="T152" s="2"/>
      <c r="U152" s="2">
        <f t="shared" si="383"/>
        <v>0</v>
      </c>
      <c r="V152" s="2"/>
      <c r="W152" s="2"/>
      <c r="X152" s="2">
        <f t="shared" si="384"/>
        <v>0</v>
      </c>
      <c r="Y152" s="2"/>
      <c r="Z152" s="2"/>
      <c r="AA152" s="2">
        <f t="shared" si="385"/>
        <v>0</v>
      </c>
      <c r="AB152" s="2"/>
      <c r="AC152" s="2"/>
      <c r="AD152" s="2">
        <f t="shared" si="386"/>
        <v>0</v>
      </c>
      <c r="AE152" s="2"/>
      <c r="AF152" s="2"/>
      <c r="AG152" s="2">
        <f t="shared" si="387"/>
        <v>0</v>
      </c>
      <c r="AH152" s="2"/>
      <c r="AI152" s="2"/>
      <c r="AJ152" s="2">
        <f t="shared" si="388"/>
        <v>0</v>
      </c>
      <c r="AK152" s="2"/>
      <c r="AL152" s="2"/>
      <c r="AM152" s="2">
        <f t="shared" si="389"/>
        <v>0</v>
      </c>
      <c r="AN152" s="2"/>
      <c r="AO152" s="2"/>
      <c r="AP152" s="2">
        <f t="shared" si="390"/>
        <v>0</v>
      </c>
      <c r="AQ152" s="2"/>
      <c r="AR152" s="2"/>
      <c r="AS152" s="2">
        <f t="shared" si="391"/>
        <v>0</v>
      </c>
      <c r="AT152" s="2"/>
      <c r="AU152" s="2"/>
      <c r="AV152" s="2">
        <f t="shared" si="392"/>
        <v>0</v>
      </c>
      <c r="AW152" s="2"/>
      <c r="AX152" s="2"/>
      <c r="AY152" s="2">
        <f t="shared" si="393"/>
        <v>0</v>
      </c>
      <c r="AZ152" s="2"/>
      <c r="BA152" s="2"/>
      <c r="BB152" s="2">
        <f t="shared" si="394"/>
        <v>0</v>
      </c>
      <c r="BC152" s="2"/>
      <c r="BD152" s="2"/>
      <c r="BE152" s="2">
        <f t="shared" si="395"/>
        <v>0</v>
      </c>
      <c r="BF152" s="2"/>
      <c r="BG152" s="2"/>
      <c r="BH152" s="2">
        <f t="shared" si="396"/>
        <v>0</v>
      </c>
      <c r="BI152" s="2"/>
      <c r="BJ152" s="2"/>
      <c r="BK152" s="2">
        <f t="shared" si="397"/>
        <v>0</v>
      </c>
      <c r="BL152" s="2"/>
      <c r="BM152" s="2"/>
      <c r="BN152" s="2">
        <f t="shared" si="398"/>
        <v>0</v>
      </c>
      <c r="BO152" s="2"/>
      <c r="BP152" s="2"/>
      <c r="BQ152" s="2">
        <f t="shared" si="399"/>
        <v>0</v>
      </c>
      <c r="BR152" s="2"/>
      <c r="BS152" s="2"/>
    </row>
    <row r="153" spans="1:71" ht="30" hidden="1" outlineLevel="1">
      <c r="A153" s="1" t="s">
        <v>129</v>
      </c>
      <c r="B153" s="22" t="s">
        <v>130</v>
      </c>
      <c r="C153" s="19" t="s">
        <v>76</v>
      </c>
      <c r="D153" s="319" t="s">
        <v>352</v>
      </c>
      <c r="E153" s="117">
        <f>E154+E155+E156</f>
        <v>35861.338175365869</v>
      </c>
      <c r="F153" s="2">
        <f>F154+F155+F156</f>
        <v>4296.5640638479399</v>
      </c>
      <c r="G153" s="2">
        <f>G154+G155+G156</f>
        <v>4117.4239900000002</v>
      </c>
      <c r="H153" s="2">
        <f>H154+H155+H156</f>
        <v>5011.5061800000003</v>
      </c>
      <c r="I153" s="2">
        <f>I154+I155+I156</f>
        <v>5024.8064199999999</v>
      </c>
      <c r="J153" s="2"/>
      <c r="K153" s="2"/>
      <c r="L153" s="2">
        <f>L154+L155+L156</f>
        <v>4209.04</v>
      </c>
      <c r="M153" s="2"/>
      <c r="N153" s="2"/>
      <c r="O153" s="2">
        <f t="shared" ref="O153:BE153" si="400">O154+O155+O156</f>
        <v>3977.1522</v>
      </c>
      <c r="P153" s="2"/>
      <c r="Q153" s="2"/>
      <c r="R153" s="2">
        <f t="shared" si="400"/>
        <v>357.94498958690747</v>
      </c>
      <c r="S153" s="2"/>
      <c r="T153" s="2"/>
      <c r="U153" s="2">
        <f t="shared" si="400"/>
        <v>370.83100921203612</v>
      </c>
      <c r="V153" s="2"/>
      <c r="W153" s="2"/>
      <c r="X153" s="2">
        <f t="shared" si="400"/>
        <v>396.52001828072127</v>
      </c>
      <c r="Y153" s="2"/>
      <c r="Z153" s="2"/>
      <c r="AA153" s="2">
        <f t="shared" si="400"/>
        <v>410.79473893882727</v>
      </c>
      <c r="AB153" s="2"/>
      <c r="AC153" s="2"/>
      <c r="AD153" s="2">
        <f t="shared" si="400"/>
        <v>428.98487708011669</v>
      </c>
      <c r="AE153" s="2"/>
      <c r="AF153" s="2"/>
      <c r="AG153" s="2">
        <f t="shared" si="400"/>
        <v>447.73913866947942</v>
      </c>
      <c r="AH153" s="2"/>
      <c r="AI153" s="2"/>
      <c r="AJ153" s="2">
        <f t="shared" si="400"/>
        <v>463.85774766158067</v>
      </c>
      <c r="AK153" s="2"/>
      <c r="AL153" s="2"/>
      <c r="AM153" s="2">
        <f t="shared" si="400"/>
        <v>480.55662657739759</v>
      </c>
      <c r="AN153" s="2"/>
      <c r="AO153" s="2"/>
      <c r="AP153" s="2">
        <f t="shared" si="400"/>
        <v>497.85666513418391</v>
      </c>
      <c r="AQ153" s="2"/>
      <c r="AR153" s="2"/>
      <c r="AS153" s="2">
        <f t="shared" si="400"/>
        <v>515.7795050790146</v>
      </c>
      <c r="AT153" s="2"/>
      <c r="AU153" s="2"/>
      <c r="AV153" s="2">
        <f t="shared" si="400"/>
        <v>534.34756726185913</v>
      </c>
      <c r="AW153" s="2"/>
      <c r="AX153" s="2"/>
      <c r="AY153" s="2">
        <f t="shared" si="400"/>
        <v>553.58407968328606</v>
      </c>
      <c r="AZ153" s="2"/>
      <c r="BA153" s="2"/>
      <c r="BB153" s="2">
        <f t="shared" si="400"/>
        <v>573.51310655188433</v>
      </c>
      <c r="BC153" s="2"/>
      <c r="BD153" s="2"/>
      <c r="BE153" s="2">
        <f t="shared" si="400"/>
        <v>594.15957838775216</v>
      </c>
      <c r="BF153" s="2"/>
      <c r="BG153" s="2"/>
      <c r="BH153" s="2">
        <f>BH154+BH155+BH156</f>
        <v>615.54932320971125</v>
      </c>
      <c r="BI153" s="2"/>
      <c r="BJ153" s="2"/>
      <c r="BK153" s="2">
        <f t="shared" ref="BK153" si="401">BK154+BK155+BK156</f>
        <v>637.70909884526088</v>
      </c>
      <c r="BL153" s="2"/>
      <c r="BM153" s="2"/>
      <c r="BN153" s="2">
        <f t="shared" ref="BN153" si="402">BN154+BN155+BN156</f>
        <v>660.66662640369032</v>
      </c>
      <c r="BO153" s="2"/>
      <c r="BP153" s="2"/>
      <c r="BQ153" s="2">
        <f t="shared" ref="BQ153" si="403">BQ154+BQ155+BQ156</f>
        <v>684.45062495422314</v>
      </c>
      <c r="BR153" s="2"/>
      <c r="BS153" s="2"/>
    </row>
    <row r="154" spans="1:71" hidden="1" outlineLevel="1">
      <c r="A154" s="1" t="s">
        <v>131</v>
      </c>
      <c r="B154" s="22" t="s">
        <v>132</v>
      </c>
      <c r="C154" s="19" t="s">
        <v>76</v>
      </c>
      <c r="D154" s="319" t="s">
        <v>352</v>
      </c>
      <c r="E154" s="102">
        <f t="shared" ref="E154:E156" si="404">SUM(F154:BS154)</f>
        <v>33179.987985365871</v>
      </c>
      <c r="F154" s="2">
        <v>4296.5640638479399</v>
      </c>
      <c r="G154" s="2">
        <v>4117.4239900000002</v>
      </c>
      <c r="H154" s="2">
        <v>3913.5891600000004</v>
      </c>
      <c r="I154" s="2">
        <v>3811.4632499999998</v>
      </c>
      <c r="J154" s="2"/>
      <c r="K154" s="2"/>
      <c r="L154" s="2">
        <v>3838.95</v>
      </c>
      <c r="M154" s="2"/>
      <c r="N154" s="2"/>
      <c r="O154" s="2">
        <f>L154*O$187</f>
        <v>3977.1522</v>
      </c>
      <c r="P154" s="2"/>
      <c r="Q154" s="2"/>
      <c r="R154" s="2">
        <v>357.94498958690747</v>
      </c>
      <c r="S154" s="2"/>
      <c r="T154" s="2"/>
      <c r="U154" s="2">
        <f>R154*U$187</f>
        <v>370.83100921203612</v>
      </c>
      <c r="V154" s="2"/>
      <c r="W154" s="2"/>
      <c r="X154" s="2">
        <f>U154*X$187</f>
        <v>396.52001828072127</v>
      </c>
      <c r="Y154" s="2"/>
      <c r="Z154" s="2"/>
      <c r="AA154" s="2">
        <f>X154*AA$187</f>
        <v>410.79473893882727</v>
      </c>
      <c r="AB154" s="2"/>
      <c r="AC154" s="2"/>
      <c r="AD154" s="2">
        <f>AA154*AD$187</f>
        <v>428.98487708011669</v>
      </c>
      <c r="AE154" s="2"/>
      <c r="AF154" s="2"/>
      <c r="AG154" s="2">
        <f>AD154*AG$187</f>
        <v>447.73913866947942</v>
      </c>
      <c r="AH154" s="2"/>
      <c r="AI154" s="2"/>
      <c r="AJ154" s="2">
        <f>AG154*AJ$187</f>
        <v>463.85774766158067</v>
      </c>
      <c r="AK154" s="2"/>
      <c r="AL154" s="2"/>
      <c r="AM154" s="2">
        <f>AJ154*AM$187</f>
        <v>480.55662657739759</v>
      </c>
      <c r="AN154" s="2"/>
      <c r="AO154" s="2"/>
      <c r="AP154" s="2">
        <f>AM154*AP$187</f>
        <v>497.85666513418391</v>
      </c>
      <c r="AQ154" s="2"/>
      <c r="AR154" s="2"/>
      <c r="AS154" s="2">
        <f>AP154*AS$187</f>
        <v>515.7795050790146</v>
      </c>
      <c r="AT154" s="2"/>
      <c r="AU154" s="2"/>
      <c r="AV154" s="2">
        <f>AS154*AV$187</f>
        <v>534.34756726185913</v>
      </c>
      <c r="AW154" s="2"/>
      <c r="AX154" s="2"/>
      <c r="AY154" s="2">
        <f>AV154*AY$187</f>
        <v>553.58407968328606</v>
      </c>
      <c r="AZ154" s="2"/>
      <c r="BA154" s="2"/>
      <c r="BB154" s="2">
        <f>AY154*BB$187</f>
        <v>573.51310655188433</v>
      </c>
      <c r="BC154" s="2"/>
      <c r="BD154" s="2"/>
      <c r="BE154" s="2">
        <f>BB154*BE$187</f>
        <v>594.15957838775216</v>
      </c>
      <c r="BF154" s="2"/>
      <c r="BG154" s="2"/>
      <c r="BH154" s="2">
        <f>BE154*BH$187</f>
        <v>615.54932320971125</v>
      </c>
      <c r="BI154" s="2"/>
      <c r="BJ154" s="2"/>
      <c r="BK154" s="2">
        <f>BH154*BK$187</f>
        <v>637.70909884526088</v>
      </c>
      <c r="BL154" s="2"/>
      <c r="BM154" s="2"/>
      <c r="BN154" s="2">
        <f>BK154*BN$187</f>
        <v>660.66662640369032</v>
      </c>
      <c r="BO154" s="2"/>
      <c r="BP154" s="2"/>
      <c r="BQ154" s="2">
        <f>BN154*BQ$187</f>
        <v>684.45062495422314</v>
      </c>
      <c r="BR154" s="2"/>
      <c r="BS154" s="2"/>
    </row>
    <row r="155" spans="1:71" hidden="1" outlineLevel="1">
      <c r="A155" s="1" t="s">
        <v>133</v>
      </c>
      <c r="B155" s="22" t="s">
        <v>134</v>
      </c>
      <c r="C155" s="19" t="s">
        <v>76</v>
      </c>
      <c r="D155" s="319" t="s">
        <v>352</v>
      </c>
      <c r="E155" s="102">
        <f t="shared" si="404"/>
        <v>0</v>
      </c>
      <c r="F155" s="2">
        <v>0</v>
      </c>
      <c r="G155" s="2">
        <v>0</v>
      </c>
      <c r="H155" s="2">
        <v>0</v>
      </c>
      <c r="I155" s="2">
        <v>0</v>
      </c>
      <c r="J155" s="2"/>
      <c r="K155" s="2"/>
      <c r="L155" s="2">
        <v>0</v>
      </c>
      <c r="M155" s="2"/>
      <c r="N155" s="2"/>
      <c r="O155" s="2">
        <f>L155*O$187</f>
        <v>0</v>
      </c>
      <c r="P155" s="2"/>
      <c r="Q155" s="2"/>
      <c r="R155" s="2">
        <v>0</v>
      </c>
      <c r="S155" s="2"/>
      <c r="T155" s="2"/>
      <c r="U155" s="2">
        <f>R155*U$187</f>
        <v>0</v>
      </c>
      <c r="V155" s="2"/>
      <c r="W155" s="2"/>
      <c r="X155" s="2">
        <f>U155*X$187</f>
        <v>0</v>
      </c>
      <c r="Y155" s="2"/>
      <c r="Z155" s="2"/>
      <c r="AA155" s="2">
        <f>X155*AA$187</f>
        <v>0</v>
      </c>
      <c r="AB155" s="2"/>
      <c r="AC155" s="2"/>
      <c r="AD155" s="2">
        <f>AA155*AD$187</f>
        <v>0</v>
      </c>
      <c r="AE155" s="2"/>
      <c r="AF155" s="2"/>
      <c r="AG155" s="2">
        <f>AD155*AG$187</f>
        <v>0</v>
      </c>
      <c r="AH155" s="2"/>
      <c r="AI155" s="2"/>
      <c r="AJ155" s="2">
        <f>AG155*AJ$187</f>
        <v>0</v>
      </c>
      <c r="AK155" s="2"/>
      <c r="AL155" s="2"/>
      <c r="AM155" s="2">
        <f>AJ155*AM$187</f>
        <v>0</v>
      </c>
      <c r="AN155" s="2"/>
      <c r="AO155" s="2"/>
      <c r="AP155" s="2">
        <f>AM155*AP$187</f>
        <v>0</v>
      </c>
      <c r="AQ155" s="2"/>
      <c r="AR155" s="2"/>
      <c r="AS155" s="2">
        <f>AP155*AS$187</f>
        <v>0</v>
      </c>
      <c r="AT155" s="2"/>
      <c r="AU155" s="2"/>
      <c r="AV155" s="2">
        <f>AS155*AV$187</f>
        <v>0</v>
      </c>
      <c r="AW155" s="2"/>
      <c r="AX155" s="2"/>
      <c r="AY155" s="2">
        <f>AV155*AY$187</f>
        <v>0</v>
      </c>
      <c r="AZ155" s="2"/>
      <c r="BA155" s="2"/>
      <c r="BB155" s="2">
        <f>AY155*BB$187</f>
        <v>0</v>
      </c>
      <c r="BC155" s="2"/>
      <c r="BD155" s="2"/>
      <c r="BE155" s="2">
        <f>BB155*BE$187</f>
        <v>0</v>
      </c>
      <c r="BF155" s="2"/>
      <c r="BG155" s="2"/>
      <c r="BH155" s="2">
        <f>BE155*BH$187</f>
        <v>0</v>
      </c>
      <c r="BI155" s="2"/>
      <c r="BJ155" s="2"/>
      <c r="BK155" s="2">
        <f>BH155*BK$187</f>
        <v>0</v>
      </c>
      <c r="BL155" s="2"/>
      <c r="BM155" s="2"/>
      <c r="BN155" s="2">
        <f>BK155*BN$187</f>
        <v>0</v>
      </c>
      <c r="BO155" s="2"/>
      <c r="BP155" s="2"/>
      <c r="BQ155" s="2">
        <f>BN155*BQ$187</f>
        <v>0</v>
      </c>
      <c r="BR155" s="2"/>
      <c r="BS155" s="2"/>
    </row>
    <row r="156" spans="1:71" hidden="1" outlineLevel="1">
      <c r="A156" s="1" t="s">
        <v>135</v>
      </c>
      <c r="B156" s="22" t="s">
        <v>136</v>
      </c>
      <c r="C156" s="19" t="s">
        <v>76</v>
      </c>
      <c r="D156" s="319" t="s">
        <v>352</v>
      </c>
      <c r="E156" s="102">
        <f t="shared" si="404"/>
        <v>2681.3501900000001</v>
      </c>
      <c r="F156" s="2">
        <v>0</v>
      </c>
      <c r="G156" s="2">
        <v>0</v>
      </c>
      <c r="H156" s="2">
        <v>1097.9170200000001</v>
      </c>
      <c r="I156" s="2">
        <v>1213.3431699999999</v>
      </c>
      <c r="J156" s="2"/>
      <c r="K156" s="2"/>
      <c r="L156" s="2">
        <v>370.09</v>
      </c>
      <c r="M156" s="2"/>
      <c r="N156" s="2"/>
      <c r="O156" s="2">
        <v>0</v>
      </c>
      <c r="P156" s="2"/>
      <c r="Q156" s="2"/>
      <c r="R156" s="2">
        <v>0</v>
      </c>
      <c r="S156" s="2"/>
      <c r="T156" s="2"/>
      <c r="U156" s="2">
        <f>R156*U$187</f>
        <v>0</v>
      </c>
      <c r="V156" s="2"/>
      <c r="W156" s="2"/>
      <c r="X156" s="2">
        <f>U156*X$187</f>
        <v>0</v>
      </c>
      <c r="Y156" s="2"/>
      <c r="Z156" s="2"/>
      <c r="AA156" s="2">
        <f>X156*AA$187</f>
        <v>0</v>
      </c>
      <c r="AB156" s="2"/>
      <c r="AC156" s="2"/>
      <c r="AD156" s="2">
        <f>AA156*AD$187</f>
        <v>0</v>
      </c>
      <c r="AE156" s="2"/>
      <c r="AF156" s="2"/>
      <c r="AG156" s="2">
        <f>AD156*AG$187</f>
        <v>0</v>
      </c>
      <c r="AH156" s="2"/>
      <c r="AI156" s="2"/>
      <c r="AJ156" s="2">
        <f>AG156*AJ$187</f>
        <v>0</v>
      </c>
      <c r="AK156" s="2"/>
      <c r="AL156" s="2"/>
      <c r="AM156" s="2">
        <f>AJ156*AM$187</f>
        <v>0</v>
      </c>
      <c r="AN156" s="2"/>
      <c r="AO156" s="2"/>
      <c r="AP156" s="2">
        <f>AM156*AP$187</f>
        <v>0</v>
      </c>
      <c r="AQ156" s="2"/>
      <c r="AR156" s="2"/>
      <c r="AS156" s="2">
        <f>AP156*AS$187</f>
        <v>0</v>
      </c>
      <c r="AT156" s="2"/>
      <c r="AU156" s="2"/>
      <c r="AV156" s="2">
        <f>AS156*AV$187</f>
        <v>0</v>
      </c>
      <c r="AW156" s="2"/>
      <c r="AX156" s="2"/>
      <c r="AY156" s="2">
        <f>AV156*AY$187</f>
        <v>0</v>
      </c>
      <c r="AZ156" s="2"/>
      <c r="BA156" s="2"/>
      <c r="BB156" s="2">
        <f>AY156*BB$187</f>
        <v>0</v>
      </c>
      <c r="BC156" s="2"/>
      <c r="BD156" s="2"/>
      <c r="BE156" s="2">
        <f>BB156*BE$187</f>
        <v>0</v>
      </c>
      <c r="BF156" s="2"/>
      <c r="BG156" s="2"/>
      <c r="BH156" s="2">
        <f>BE156*BH$187</f>
        <v>0</v>
      </c>
      <c r="BI156" s="2"/>
      <c r="BJ156" s="2"/>
      <c r="BK156" s="2">
        <f>BH156*BK$187</f>
        <v>0</v>
      </c>
      <c r="BL156" s="2"/>
      <c r="BM156" s="2"/>
      <c r="BN156" s="2">
        <f>BK156*BN$187</f>
        <v>0</v>
      </c>
      <c r="BO156" s="2"/>
      <c r="BP156" s="2"/>
      <c r="BQ156" s="2">
        <f>BN156*BQ$187</f>
        <v>0</v>
      </c>
      <c r="BR156" s="2"/>
      <c r="BS156" s="2"/>
    </row>
    <row r="157" spans="1:71" ht="30" hidden="1" outlineLevel="1">
      <c r="A157" s="1" t="s">
        <v>137</v>
      </c>
      <c r="B157" s="22" t="s">
        <v>138</v>
      </c>
      <c r="C157" s="19" t="s">
        <v>76</v>
      </c>
      <c r="D157" s="319" t="s">
        <v>352</v>
      </c>
      <c r="E157" s="117">
        <f>E158</f>
        <v>114463.60805188812</v>
      </c>
      <c r="F157" s="2">
        <f t="shared" ref="F157:H157" si="405">F158</f>
        <v>0</v>
      </c>
      <c r="G157" s="2">
        <f t="shared" si="405"/>
        <v>3903.9001299999995</v>
      </c>
      <c r="H157" s="2">
        <f t="shared" si="405"/>
        <v>9470.653690000001</v>
      </c>
      <c r="I157" s="2">
        <f>I158</f>
        <v>19921.402699999999</v>
      </c>
      <c r="J157" s="2"/>
      <c r="K157" s="2"/>
      <c r="L157" s="2">
        <f>L158</f>
        <v>2582.744056</v>
      </c>
      <c r="M157" s="2"/>
      <c r="N157" s="2"/>
      <c r="O157" s="2">
        <f t="shared" ref="O157:BE157" si="406">O158</f>
        <v>2680.4981379999999</v>
      </c>
      <c r="P157" s="2"/>
      <c r="Q157" s="2"/>
      <c r="R157" s="2">
        <f t="shared" si="406"/>
        <v>2945.2638026</v>
      </c>
      <c r="S157" s="2"/>
      <c r="T157" s="2"/>
      <c r="U157" s="2">
        <f t="shared" si="406"/>
        <v>3051.2932994936</v>
      </c>
      <c r="V157" s="2"/>
      <c r="W157" s="2"/>
      <c r="X157" s="2">
        <f t="shared" si="406"/>
        <v>3262.6690995068348</v>
      </c>
      <c r="Y157" s="2"/>
      <c r="Z157" s="2"/>
      <c r="AA157" s="2">
        <f t="shared" si="406"/>
        <v>3380.125187089081</v>
      </c>
      <c r="AB157" s="2"/>
      <c r="AC157" s="2"/>
      <c r="AD157" s="2">
        <f t="shared" si="406"/>
        <v>3529.7983407590409</v>
      </c>
      <c r="AE157" s="2"/>
      <c r="AF157" s="2"/>
      <c r="AG157" s="2">
        <f t="shared" si="406"/>
        <v>3684.1132478272693</v>
      </c>
      <c r="AH157" s="2"/>
      <c r="AI157" s="2"/>
      <c r="AJ157" s="2">
        <f t="shared" si="406"/>
        <v>3816.7413247490513</v>
      </c>
      <c r="AK157" s="2"/>
      <c r="AL157" s="2"/>
      <c r="AM157" s="2">
        <f t="shared" si="406"/>
        <v>3954.1440124400174</v>
      </c>
      <c r="AN157" s="2"/>
      <c r="AO157" s="2"/>
      <c r="AP157" s="2">
        <f t="shared" si="406"/>
        <v>4096.4931968878582</v>
      </c>
      <c r="AQ157" s="2"/>
      <c r="AR157" s="2"/>
      <c r="AS157" s="2">
        <f t="shared" si="406"/>
        <v>4243.9669519758208</v>
      </c>
      <c r="AT157" s="2"/>
      <c r="AU157" s="2"/>
      <c r="AV157" s="2">
        <f t="shared" si="406"/>
        <v>4396.7497622469509</v>
      </c>
      <c r="AW157" s="2"/>
      <c r="AX157" s="2"/>
      <c r="AY157" s="2">
        <f t="shared" si="406"/>
        <v>4555.0327536878413</v>
      </c>
      <c r="AZ157" s="2"/>
      <c r="BA157" s="2"/>
      <c r="BB157" s="2">
        <f t="shared" si="406"/>
        <v>4719.0139328206033</v>
      </c>
      <c r="BC157" s="2"/>
      <c r="BD157" s="2"/>
      <c r="BE157" s="2">
        <f t="shared" si="406"/>
        <v>4888.8984344021455</v>
      </c>
      <c r="BF157" s="2"/>
      <c r="BG157" s="2"/>
      <c r="BH157" s="2">
        <f>BH158</f>
        <v>5064.8987780406233</v>
      </c>
      <c r="BI157" s="2"/>
      <c r="BJ157" s="2"/>
      <c r="BK157" s="2">
        <f t="shared" ref="BK157" si="407">BK158</f>
        <v>5247.2351340500854</v>
      </c>
      <c r="BL157" s="2"/>
      <c r="BM157" s="2"/>
      <c r="BN157" s="2">
        <f t="shared" ref="BN157" si="408">BN158</f>
        <v>5436.1355988758887</v>
      </c>
      <c r="BO157" s="2"/>
      <c r="BP157" s="2"/>
      <c r="BQ157" s="2">
        <f t="shared" ref="BQ157" si="409">BQ158</f>
        <v>5631.8364804354205</v>
      </c>
      <c r="BR157" s="2"/>
      <c r="BS157" s="2"/>
    </row>
    <row r="158" spans="1:71" hidden="1" outlineLevel="1">
      <c r="A158" s="1" t="s">
        <v>139</v>
      </c>
      <c r="B158" s="22" t="s">
        <v>140</v>
      </c>
      <c r="C158" s="19" t="s">
        <v>76</v>
      </c>
      <c r="D158" s="319" t="s">
        <v>352</v>
      </c>
      <c r="E158" s="102">
        <f>SUM(F158:BS158)</f>
        <v>114463.60805188812</v>
      </c>
      <c r="F158" s="2">
        <v>0</v>
      </c>
      <c r="G158" s="2">
        <v>3903.9001299999995</v>
      </c>
      <c r="H158" s="2">
        <v>9470.653690000001</v>
      </c>
      <c r="I158" s="2">
        <v>19921.402699999999</v>
      </c>
      <c r="J158" s="2"/>
      <c r="K158" s="2"/>
      <c r="L158" s="2">
        <v>2582.744056</v>
      </c>
      <c r="M158" s="2"/>
      <c r="N158" s="2"/>
      <c r="O158" s="2">
        <v>2680.4981379999999</v>
      </c>
      <c r="P158" s="2"/>
      <c r="Q158" s="2"/>
      <c r="R158" s="2">
        <v>2945.2638026</v>
      </c>
      <c r="S158" s="2"/>
      <c r="T158" s="2"/>
      <c r="U158" s="2">
        <f>R158*U$187</f>
        <v>3051.2932994936</v>
      </c>
      <c r="V158" s="2"/>
      <c r="W158" s="2"/>
      <c r="X158" s="2">
        <f>U158*X$187</f>
        <v>3262.6690995068348</v>
      </c>
      <c r="Y158" s="2"/>
      <c r="Z158" s="2"/>
      <c r="AA158" s="2">
        <f>X158*AA$187</f>
        <v>3380.125187089081</v>
      </c>
      <c r="AB158" s="2"/>
      <c r="AC158" s="2"/>
      <c r="AD158" s="2">
        <f>AA158*AD$187</f>
        <v>3529.7983407590409</v>
      </c>
      <c r="AE158" s="2"/>
      <c r="AF158" s="2"/>
      <c r="AG158" s="2">
        <f>AD158*AG$187</f>
        <v>3684.1132478272693</v>
      </c>
      <c r="AH158" s="2"/>
      <c r="AI158" s="2"/>
      <c r="AJ158" s="2">
        <f>AG158*AJ$187</f>
        <v>3816.7413247490513</v>
      </c>
      <c r="AK158" s="2"/>
      <c r="AL158" s="2"/>
      <c r="AM158" s="2">
        <f>AJ158*AM$187</f>
        <v>3954.1440124400174</v>
      </c>
      <c r="AN158" s="2"/>
      <c r="AO158" s="2"/>
      <c r="AP158" s="2">
        <f>AM158*AP$187</f>
        <v>4096.4931968878582</v>
      </c>
      <c r="AQ158" s="2"/>
      <c r="AR158" s="2"/>
      <c r="AS158" s="2">
        <f>AP158*AS$187</f>
        <v>4243.9669519758208</v>
      </c>
      <c r="AT158" s="2"/>
      <c r="AU158" s="2"/>
      <c r="AV158" s="2">
        <f>AS158*AV$187</f>
        <v>4396.7497622469509</v>
      </c>
      <c r="AW158" s="2"/>
      <c r="AX158" s="2"/>
      <c r="AY158" s="2">
        <f>AV158*AY$187</f>
        <v>4555.0327536878413</v>
      </c>
      <c r="AZ158" s="2"/>
      <c r="BA158" s="2"/>
      <c r="BB158" s="2">
        <f>AY158*BB$187</f>
        <v>4719.0139328206033</v>
      </c>
      <c r="BC158" s="2"/>
      <c r="BD158" s="2"/>
      <c r="BE158" s="2">
        <f>BB158*BE$187</f>
        <v>4888.8984344021455</v>
      </c>
      <c r="BF158" s="2"/>
      <c r="BG158" s="2"/>
      <c r="BH158" s="2">
        <f>BE158*BH$187</f>
        <v>5064.8987780406233</v>
      </c>
      <c r="BI158" s="2"/>
      <c r="BJ158" s="2"/>
      <c r="BK158" s="2">
        <f>BH158*BK$187</f>
        <v>5247.2351340500854</v>
      </c>
      <c r="BL158" s="2"/>
      <c r="BM158" s="2"/>
      <c r="BN158" s="2">
        <f>BK158*BN$187</f>
        <v>5436.1355988758887</v>
      </c>
      <c r="BO158" s="2"/>
      <c r="BP158" s="2"/>
      <c r="BQ158" s="2">
        <f>BN158*BQ$187</f>
        <v>5631.8364804354205</v>
      </c>
      <c r="BR158" s="2"/>
      <c r="BS158" s="2"/>
    </row>
    <row r="159" spans="1:71" hidden="1" outlineLevel="1">
      <c r="A159" s="1" t="s">
        <v>141</v>
      </c>
      <c r="B159" s="22" t="s">
        <v>342</v>
      </c>
      <c r="C159" s="19" t="s">
        <v>76</v>
      </c>
      <c r="D159" s="319" t="s">
        <v>352</v>
      </c>
      <c r="E159" s="117">
        <f>E160+E161</f>
        <v>5363.4975353181344</v>
      </c>
      <c r="F159" s="2">
        <f t="shared" ref="F159:I159" si="410">F160+F161</f>
        <v>483.77715993785284</v>
      </c>
      <c r="G159" s="2">
        <f t="shared" si="410"/>
        <v>2486.519720676873</v>
      </c>
      <c r="H159" s="2">
        <f t="shared" si="410"/>
        <v>2393.200654703408</v>
      </c>
      <c r="I159" s="2">
        <f t="shared" si="410"/>
        <v>0</v>
      </c>
      <c r="J159" s="2"/>
      <c r="K159" s="2"/>
      <c r="L159" s="2">
        <f>L160+L161</f>
        <v>0</v>
      </c>
      <c r="M159" s="2"/>
      <c r="N159" s="2"/>
      <c r="O159" s="2">
        <f t="shared" ref="O159:BE159" si="411">O160+O161</f>
        <v>0</v>
      </c>
      <c r="P159" s="2"/>
      <c r="Q159" s="2"/>
      <c r="R159" s="2">
        <f t="shared" si="411"/>
        <v>0</v>
      </c>
      <c r="S159" s="2"/>
      <c r="T159" s="2"/>
      <c r="U159" s="2">
        <f t="shared" si="411"/>
        <v>0</v>
      </c>
      <c r="V159" s="2"/>
      <c r="W159" s="2"/>
      <c r="X159" s="2">
        <f t="shared" si="411"/>
        <v>0</v>
      </c>
      <c r="Y159" s="2"/>
      <c r="Z159" s="2"/>
      <c r="AA159" s="2">
        <f t="shared" si="411"/>
        <v>0</v>
      </c>
      <c r="AB159" s="2"/>
      <c r="AC159" s="2"/>
      <c r="AD159" s="2">
        <f t="shared" si="411"/>
        <v>0</v>
      </c>
      <c r="AE159" s="2"/>
      <c r="AF159" s="2"/>
      <c r="AG159" s="2">
        <f t="shared" si="411"/>
        <v>0</v>
      </c>
      <c r="AH159" s="2"/>
      <c r="AI159" s="2"/>
      <c r="AJ159" s="2">
        <f t="shared" si="411"/>
        <v>0</v>
      </c>
      <c r="AK159" s="2"/>
      <c r="AL159" s="2"/>
      <c r="AM159" s="2">
        <f t="shared" si="411"/>
        <v>0</v>
      </c>
      <c r="AN159" s="2"/>
      <c r="AO159" s="2"/>
      <c r="AP159" s="2">
        <f t="shared" si="411"/>
        <v>0</v>
      </c>
      <c r="AQ159" s="2"/>
      <c r="AR159" s="2"/>
      <c r="AS159" s="2">
        <f t="shared" si="411"/>
        <v>0</v>
      </c>
      <c r="AT159" s="2"/>
      <c r="AU159" s="2"/>
      <c r="AV159" s="2">
        <f t="shared" si="411"/>
        <v>0</v>
      </c>
      <c r="AW159" s="2"/>
      <c r="AX159" s="2"/>
      <c r="AY159" s="2">
        <f t="shared" si="411"/>
        <v>0</v>
      </c>
      <c r="AZ159" s="2"/>
      <c r="BA159" s="2"/>
      <c r="BB159" s="2">
        <f t="shared" si="411"/>
        <v>0</v>
      </c>
      <c r="BC159" s="2"/>
      <c r="BD159" s="2"/>
      <c r="BE159" s="2">
        <f t="shared" si="411"/>
        <v>0</v>
      </c>
      <c r="BF159" s="2"/>
      <c r="BG159" s="2"/>
      <c r="BH159" s="2">
        <f>BH160+BH161</f>
        <v>0</v>
      </c>
      <c r="BI159" s="2"/>
      <c r="BJ159" s="2"/>
      <c r="BK159" s="2">
        <f t="shared" ref="BK159" si="412">BK160+BK161</f>
        <v>0</v>
      </c>
      <c r="BL159" s="2"/>
      <c r="BM159" s="2"/>
      <c r="BN159" s="2">
        <f t="shared" ref="BN159" si="413">BN160+BN161</f>
        <v>0</v>
      </c>
      <c r="BO159" s="2"/>
      <c r="BP159" s="2"/>
      <c r="BQ159" s="2">
        <f t="shared" ref="BQ159" si="414">BQ160+BQ161</f>
        <v>0</v>
      </c>
      <c r="BR159" s="2"/>
      <c r="BS159" s="2"/>
    </row>
    <row r="160" spans="1:71" hidden="1" outlineLevel="1">
      <c r="A160" s="1" t="s">
        <v>143</v>
      </c>
      <c r="B160" s="22" t="s">
        <v>144</v>
      </c>
      <c r="C160" s="19" t="s">
        <v>76</v>
      </c>
      <c r="D160" s="319" t="s">
        <v>352</v>
      </c>
      <c r="E160" s="102">
        <f t="shared" ref="E160:E166" si="415">SUM(F160:BS160)</f>
        <v>0</v>
      </c>
      <c r="F160" s="2">
        <v>0</v>
      </c>
      <c r="G160" s="2">
        <v>0</v>
      </c>
      <c r="H160" s="2">
        <v>0</v>
      </c>
      <c r="I160" s="2">
        <v>0</v>
      </c>
      <c r="J160" s="2"/>
      <c r="K160" s="2"/>
      <c r="L160" s="2">
        <v>0</v>
      </c>
      <c r="M160" s="2"/>
      <c r="N160" s="2"/>
      <c r="O160" s="2">
        <v>0</v>
      </c>
      <c r="P160" s="2"/>
      <c r="Q160" s="2"/>
      <c r="R160" s="2">
        <v>0</v>
      </c>
      <c r="S160" s="2"/>
      <c r="T160" s="2"/>
      <c r="U160" s="2">
        <v>0</v>
      </c>
      <c r="V160" s="2"/>
      <c r="W160" s="2"/>
      <c r="X160" s="2">
        <v>0</v>
      </c>
      <c r="Y160" s="2"/>
      <c r="Z160" s="2"/>
      <c r="AA160" s="2">
        <v>0</v>
      </c>
      <c r="AB160" s="2"/>
      <c r="AC160" s="2"/>
      <c r="AD160" s="2">
        <v>0</v>
      </c>
      <c r="AE160" s="2"/>
      <c r="AF160" s="2"/>
      <c r="AG160" s="2">
        <v>0</v>
      </c>
      <c r="AH160" s="2"/>
      <c r="AI160" s="2"/>
      <c r="AJ160" s="2">
        <v>0</v>
      </c>
      <c r="AK160" s="2"/>
      <c r="AL160" s="2"/>
      <c r="AM160" s="2">
        <v>0</v>
      </c>
      <c r="AN160" s="2"/>
      <c r="AO160" s="2"/>
      <c r="AP160" s="2">
        <v>0</v>
      </c>
      <c r="AQ160" s="2"/>
      <c r="AR160" s="2"/>
      <c r="AS160" s="2">
        <v>0</v>
      </c>
      <c r="AT160" s="2"/>
      <c r="AU160" s="2"/>
      <c r="AV160" s="2">
        <v>0</v>
      </c>
      <c r="AW160" s="2"/>
      <c r="AX160" s="2"/>
      <c r="AY160" s="2">
        <v>0</v>
      </c>
      <c r="AZ160" s="2"/>
      <c r="BA160" s="2"/>
      <c r="BB160" s="2">
        <v>0</v>
      </c>
      <c r="BC160" s="2"/>
      <c r="BD160" s="2"/>
      <c r="BE160" s="2">
        <v>0</v>
      </c>
      <c r="BF160" s="2"/>
      <c r="BG160" s="2"/>
      <c r="BH160" s="2">
        <v>0</v>
      </c>
      <c r="BI160" s="2"/>
      <c r="BJ160" s="2"/>
      <c r="BK160" s="2">
        <v>0</v>
      </c>
      <c r="BL160" s="2"/>
      <c r="BM160" s="2"/>
      <c r="BN160" s="2">
        <v>0</v>
      </c>
      <c r="BO160" s="2"/>
      <c r="BP160" s="2"/>
      <c r="BQ160" s="2">
        <v>0</v>
      </c>
      <c r="BR160" s="2"/>
      <c r="BS160" s="2"/>
    </row>
    <row r="161" spans="1:71" hidden="1" outlineLevel="1">
      <c r="A161" s="1" t="s">
        <v>145</v>
      </c>
      <c r="B161" s="22" t="s">
        <v>146</v>
      </c>
      <c r="C161" s="19" t="s">
        <v>76</v>
      </c>
      <c r="D161" s="319" t="s">
        <v>352</v>
      </c>
      <c r="E161" s="102">
        <f t="shared" si="415"/>
        <v>5363.4975353181344</v>
      </c>
      <c r="F161" s="2">
        <v>483.77715993785284</v>
      </c>
      <c r="G161" s="2">
        <v>2486.519720676873</v>
      </c>
      <c r="H161" s="2">
        <v>2393.200654703408</v>
      </c>
      <c r="I161" s="2">
        <v>0</v>
      </c>
      <c r="J161" s="2"/>
      <c r="K161" s="2"/>
      <c r="L161" s="2">
        <v>0</v>
      </c>
      <c r="M161" s="2"/>
      <c r="N161" s="2"/>
      <c r="O161" s="2">
        <f>L161*O$187</f>
        <v>0</v>
      </c>
      <c r="P161" s="2"/>
      <c r="Q161" s="2"/>
      <c r="R161" s="2">
        <v>0</v>
      </c>
      <c r="S161" s="2"/>
      <c r="T161" s="2"/>
      <c r="U161" s="2">
        <f>R161*U$187</f>
        <v>0</v>
      </c>
      <c r="V161" s="2"/>
      <c r="W161" s="2"/>
      <c r="X161" s="2">
        <f>U161*X$187</f>
        <v>0</v>
      </c>
      <c r="Y161" s="2"/>
      <c r="Z161" s="2"/>
      <c r="AA161" s="2">
        <f>X161*AA$187</f>
        <v>0</v>
      </c>
      <c r="AB161" s="2"/>
      <c r="AC161" s="2"/>
      <c r="AD161" s="2">
        <f>AA161*AD$187</f>
        <v>0</v>
      </c>
      <c r="AE161" s="2"/>
      <c r="AF161" s="2"/>
      <c r="AG161" s="2">
        <f>AD161*AG$187</f>
        <v>0</v>
      </c>
      <c r="AH161" s="2"/>
      <c r="AI161" s="2"/>
      <c r="AJ161" s="2">
        <f>AG161*AJ$187</f>
        <v>0</v>
      </c>
      <c r="AK161" s="2"/>
      <c r="AL161" s="2"/>
      <c r="AM161" s="2">
        <f>AJ161*AM$187</f>
        <v>0</v>
      </c>
      <c r="AN161" s="2"/>
      <c r="AO161" s="2"/>
      <c r="AP161" s="2">
        <f>AM161*AP$187</f>
        <v>0</v>
      </c>
      <c r="AQ161" s="2"/>
      <c r="AR161" s="2"/>
      <c r="AS161" s="2">
        <f>AP161*AS$187</f>
        <v>0</v>
      </c>
      <c r="AT161" s="2"/>
      <c r="AU161" s="2"/>
      <c r="AV161" s="2">
        <f>AS161*AV$187</f>
        <v>0</v>
      </c>
      <c r="AW161" s="2"/>
      <c r="AX161" s="2"/>
      <c r="AY161" s="2">
        <f>AV161*AY$187</f>
        <v>0</v>
      </c>
      <c r="AZ161" s="2"/>
      <c r="BA161" s="2"/>
      <c r="BB161" s="2">
        <f>AY161*BB$187</f>
        <v>0</v>
      </c>
      <c r="BC161" s="2"/>
      <c r="BD161" s="2"/>
      <c r="BE161" s="2">
        <f>BB161*BE$187</f>
        <v>0</v>
      </c>
      <c r="BF161" s="2"/>
      <c r="BG161" s="2"/>
      <c r="BH161" s="2">
        <f>BE161*BH$187</f>
        <v>0</v>
      </c>
      <c r="BI161" s="2"/>
      <c r="BJ161" s="2"/>
      <c r="BK161" s="2">
        <f>BH161*BK$187</f>
        <v>0</v>
      </c>
      <c r="BL161" s="2"/>
      <c r="BM161" s="2"/>
      <c r="BN161" s="2">
        <f>BK161*BN$187</f>
        <v>0</v>
      </c>
      <c r="BO161" s="2"/>
      <c r="BP161" s="2"/>
      <c r="BQ161" s="2">
        <f>BN161*BQ$187</f>
        <v>0</v>
      </c>
      <c r="BR161" s="2"/>
      <c r="BS161" s="2"/>
    </row>
    <row r="162" spans="1:71" collapsed="1">
      <c r="A162" s="1" t="s">
        <v>42</v>
      </c>
      <c r="B162" s="22" t="s">
        <v>147</v>
      </c>
      <c r="C162" s="19" t="s">
        <v>76</v>
      </c>
      <c r="D162" s="319" t="s">
        <v>352</v>
      </c>
      <c r="E162" s="102">
        <f t="shared" si="415"/>
        <v>299858.23451093788</v>
      </c>
      <c r="F162" s="2">
        <v>5877.6347800000003</v>
      </c>
      <c r="G162" s="2">
        <f>7843.84922</f>
        <v>7843.8492200000001</v>
      </c>
      <c r="H162" s="2">
        <f>9273.08659</f>
        <v>9273.0865900000008</v>
      </c>
      <c r="I162" s="2">
        <v>10271.340179999999</v>
      </c>
      <c r="J162" s="2"/>
      <c r="K162" s="2"/>
      <c r="L162" s="2">
        <v>9273.0865900000008</v>
      </c>
      <c r="M162" s="2"/>
      <c r="N162" s="2"/>
      <c r="O162" s="2">
        <v>13543.117744786214</v>
      </c>
      <c r="P162" s="2"/>
      <c r="Q162" s="2"/>
      <c r="R162" s="2">
        <v>13543.117744786214</v>
      </c>
      <c r="S162" s="2"/>
      <c r="T162" s="2"/>
      <c r="U162" s="2">
        <f>R162</f>
        <v>13543.117744786214</v>
      </c>
      <c r="V162" s="2"/>
      <c r="W162" s="2"/>
      <c r="X162" s="2">
        <f>U162</f>
        <v>13543.117744786214</v>
      </c>
      <c r="Y162" s="2"/>
      <c r="Z162" s="2"/>
      <c r="AA162" s="2">
        <f>X162</f>
        <v>13543.117744786214</v>
      </c>
      <c r="AB162" s="2"/>
      <c r="AC162" s="2"/>
      <c r="AD162" s="2">
        <f>AA162</f>
        <v>13543.117744786214</v>
      </c>
      <c r="AE162" s="2"/>
      <c r="AF162" s="2"/>
      <c r="AG162" s="2">
        <f>AD162</f>
        <v>13543.117744786214</v>
      </c>
      <c r="AH162" s="2"/>
      <c r="AI162" s="2"/>
      <c r="AJ162" s="2">
        <f>AG162</f>
        <v>13543.117744786214</v>
      </c>
      <c r="AK162" s="2"/>
      <c r="AL162" s="2"/>
      <c r="AM162" s="2">
        <f>AJ162</f>
        <v>13543.117744786214</v>
      </c>
      <c r="AN162" s="2"/>
      <c r="AO162" s="2"/>
      <c r="AP162" s="2">
        <f>AM162</f>
        <v>13543.117744786214</v>
      </c>
      <c r="AQ162" s="2"/>
      <c r="AR162" s="2"/>
      <c r="AS162" s="2">
        <f>AP162</f>
        <v>13543.117744786214</v>
      </c>
      <c r="AT162" s="2"/>
      <c r="AU162" s="2"/>
      <c r="AV162" s="2">
        <f>AS162</f>
        <v>13543.117744786214</v>
      </c>
      <c r="AW162" s="2"/>
      <c r="AX162" s="2"/>
      <c r="AY162" s="2">
        <f>AV162</f>
        <v>13543.117744786214</v>
      </c>
      <c r="AZ162" s="2"/>
      <c r="BA162" s="2"/>
      <c r="BB162" s="2">
        <f>AY162</f>
        <v>13543.117744786214</v>
      </c>
      <c r="BC162" s="2"/>
      <c r="BD162" s="2"/>
      <c r="BE162" s="2">
        <f t="shared" ref="BE162" si="416">BB162</f>
        <v>13543.117744786214</v>
      </c>
      <c r="BF162" s="2"/>
      <c r="BG162" s="2"/>
      <c r="BH162" s="2">
        <f>BE162</f>
        <v>13543.117744786214</v>
      </c>
      <c r="BI162" s="2"/>
      <c r="BJ162" s="2"/>
      <c r="BK162" s="2">
        <f t="shared" ref="BK162" si="417">BH162</f>
        <v>13543.117744786214</v>
      </c>
      <c r="BL162" s="2"/>
      <c r="BM162" s="2"/>
      <c r="BN162" s="2">
        <f t="shared" ref="BN162" si="418">BK162</f>
        <v>13543.117744786214</v>
      </c>
      <c r="BO162" s="2"/>
      <c r="BP162" s="2"/>
      <c r="BQ162" s="2">
        <f t="shared" ref="BQ162" si="419">BN162</f>
        <v>13543.117744786214</v>
      </c>
      <c r="BR162" s="2"/>
      <c r="BS162" s="2"/>
    </row>
    <row r="163" spans="1:71">
      <c r="A163" s="1"/>
      <c r="B163" s="326" t="s">
        <v>237</v>
      </c>
      <c r="C163" s="19" t="s">
        <v>76</v>
      </c>
      <c r="D163" s="319" t="s">
        <v>352</v>
      </c>
      <c r="E163" s="102">
        <f t="shared" si="415"/>
        <v>187360.07777451823</v>
      </c>
      <c r="F163" s="2">
        <v>2791.4819599999946</v>
      </c>
      <c r="G163" s="2">
        <v>971.39</v>
      </c>
      <c r="H163" s="2">
        <v>9273.0865900000008</v>
      </c>
      <c r="I163" s="2">
        <v>0</v>
      </c>
      <c r="J163" s="2"/>
      <c r="K163" s="2"/>
      <c r="L163" s="2">
        <v>6839.5949889762105</v>
      </c>
      <c r="M163" s="2"/>
      <c r="N163" s="2"/>
      <c r="O163" s="2">
        <f>O162-O164-O165-O166</f>
        <v>10003.337330178034</v>
      </c>
      <c r="P163" s="2"/>
      <c r="Q163" s="2"/>
      <c r="R163" s="2">
        <f>R162-R164-R165-R166</f>
        <v>3246.801917396162</v>
      </c>
      <c r="S163" s="2"/>
      <c r="T163" s="2"/>
      <c r="U163" s="2">
        <f>U162-U164-U165-U166</f>
        <v>1903.3388743097967</v>
      </c>
      <c r="V163" s="2"/>
      <c r="W163" s="2"/>
      <c r="X163" s="2">
        <f>X162-X164-X165-X166</f>
        <v>4026.020596080094</v>
      </c>
      <c r="Y163" s="2"/>
      <c r="Z163" s="2"/>
      <c r="AA163" s="2">
        <f>AA162-AA164-AA165-AA166</f>
        <v>4587.8901301025144</v>
      </c>
      <c r="AB163" s="2"/>
      <c r="AC163" s="2"/>
      <c r="AD163" s="2">
        <f>AD162-AD164-AD165-AD166</f>
        <v>5902.9613201483189</v>
      </c>
      <c r="AE163" s="2"/>
      <c r="AF163" s="2"/>
      <c r="AG163" s="2">
        <f>AG162-AG164-AG165-AG166</f>
        <v>1713.022975991893</v>
      </c>
      <c r="AH163" s="2"/>
      <c r="AI163" s="2"/>
      <c r="AJ163" s="2">
        <f t="shared" ref="AJ163:BE163" si="420">AJ162-AJ164-AJ165-AJ166</f>
        <v>10226.855898686925</v>
      </c>
      <c r="AK163" s="2"/>
      <c r="AL163" s="2"/>
      <c r="AM163" s="2">
        <f t="shared" si="420"/>
        <v>11443.117744786214</v>
      </c>
      <c r="AN163" s="2"/>
      <c r="AO163" s="2"/>
      <c r="AP163" s="2">
        <f t="shared" si="420"/>
        <v>11443.117744786214</v>
      </c>
      <c r="AQ163" s="2"/>
      <c r="AR163" s="2"/>
      <c r="AS163" s="2">
        <f t="shared" si="420"/>
        <v>11443.117744786214</v>
      </c>
      <c r="AT163" s="2"/>
      <c r="AU163" s="2"/>
      <c r="AV163" s="2">
        <f t="shared" si="420"/>
        <v>11443.117744786214</v>
      </c>
      <c r="AW163" s="2"/>
      <c r="AX163" s="2"/>
      <c r="AY163" s="2">
        <f t="shared" si="420"/>
        <v>11443.117744786214</v>
      </c>
      <c r="AZ163" s="2"/>
      <c r="BA163" s="2"/>
      <c r="BB163" s="2">
        <f t="shared" si="420"/>
        <v>11443.117744786214</v>
      </c>
      <c r="BC163" s="2"/>
      <c r="BD163" s="2"/>
      <c r="BE163" s="2">
        <f t="shared" si="420"/>
        <v>11443.117744786214</v>
      </c>
      <c r="BF163" s="2"/>
      <c r="BG163" s="2"/>
      <c r="BH163" s="2">
        <f t="shared" ref="BH163" si="421">BH162-BH164-BH165-BH166</f>
        <v>11443.117744786214</v>
      </c>
      <c r="BI163" s="2"/>
      <c r="BJ163" s="2"/>
      <c r="BK163" s="2">
        <f t="shared" ref="BK163" si="422">BK162-BK164-BK165-BK166</f>
        <v>11443.117744786214</v>
      </c>
      <c r="BL163" s="2"/>
      <c r="BM163" s="2"/>
      <c r="BN163" s="2">
        <f t="shared" ref="BN163" si="423">BN162-BN164-BN165-BN166</f>
        <v>11443.117744786214</v>
      </c>
      <c r="BO163" s="2"/>
      <c r="BP163" s="2"/>
      <c r="BQ163" s="2">
        <f t="shared" ref="BQ163" si="424">BQ162-BQ164-BQ165-BQ166</f>
        <v>11443.117744786214</v>
      </c>
      <c r="BR163" s="2"/>
      <c r="BS163" s="2"/>
    </row>
    <row r="164" spans="1:71">
      <c r="A164" s="1"/>
      <c r="B164" s="326" t="s">
        <v>251</v>
      </c>
      <c r="C164" s="19" t="s">
        <v>76</v>
      </c>
      <c r="D164" s="319" t="s">
        <v>352</v>
      </c>
      <c r="E164" s="102">
        <f t="shared" si="415"/>
        <v>39849.760633962273</v>
      </c>
      <c r="F164" s="2">
        <f>F162-F163-F165</f>
        <v>899.36604396227585</v>
      </c>
      <c r="G164" s="2"/>
      <c r="H164" s="2"/>
      <c r="I164" s="2">
        <v>0</v>
      </c>
      <c r="J164" s="2"/>
      <c r="K164" s="2"/>
      <c r="L164" s="2">
        <f>L162-L163-L165-L166</f>
        <v>4.5900000006042774E-3</v>
      </c>
      <c r="M164" s="2"/>
      <c r="N164" s="2"/>
      <c r="O164" s="2">
        <f>700+450.39</f>
        <v>1150.3899999999999</v>
      </c>
      <c r="P164" s="2"/>
      <c r="Q164" s="2"/>
      <c r="R164" s="2">
        <v>2100</v>
      </c>
      <c r="S164" s="2"/>
      <c r="T164" s="2"/>
      <c r="U164" s="2">
        <f>700+450.39+949.61</f>
        <v>2100</v>
      </c>
      <c r="V164" s="2"/>
      <c r="W164" s="2"/>
      <c r="X164" s="2">
        <f>700+450.39+949.61</f>
        <v>2100</v>
      </c>
      <c r="Y164" s="2"/>
      <c r="Z164" s="2"/>
      <c r="AA164" s="2">
        <f>700+450.39+949.61</f>
        <v>2100</v>
      </c>
      <c r="AB164" s="2"/>
      <c r="AC164" s="2"/>
      <c r="AD164" s="2">
        <f>700+37.53+1362.47</f>
        <v>2100</v>
      </c>
      <c r="AE164" s="2"/>
      <c r="AF164" s="2"/>
      <c r="AG164" s="2">
        <f>700+1400</f>
        <v>2100</v>
      </c>
      <c r="AH164" s="2"/>
      <c r="AI164" s="2"/>
      <c r="AJ164" s="2">
        <v>2100</v>
      </c>
      <c r="AK164" s="2"/>
      <c r="AL164" s="2"/>
      <c r="AM164" s="2">
        <f>AJ164</f>
        <v>2100</v>
      </c>
      <c r="AN164" s="2"/>
      <c r="AO164" s="2"/>
      <c r="AP164" s="2">
        <f>AM164</f>
        <v>2100</v>
      </c>
      <c r="AQ164" s="2"/>
      <c r="AR164" s="2"/>
      <c r="AS164" s="2">
        <f>AP164</f>
        <v>2100</v>
      </c>
      <c r="AT164" s="2"/>
      <c r="AU164" s="2"/>
      <c r="AV164" s="2">
        <f>AS164</f>
        <v>2100</v>
      </c>
      <c r="AW164" s="2"/>
      <c r="AX164" s="2"/>
      <c r="AY164" s="2">
        <f>AV164</f>
        <v>2100</v>
      </c>
      <c r="AZ164" s="2"/>
      <c r="BA164" s="2"/>
      <c r="BB164" s="2">
        <f>AY164</f>
        <v>2100</v>
      </c>
      <c r="BC164" s="2"/>
      <c r="BD164" s="2"/>
      <c r="BE164" s="2">
        <f t="shared" ref="BE164" si="425">BB164</f>
        <v>2100</v>
      </c>
      <c r="BF164" s="2"/>
      <c r="BG164" s="2"/>
      <c r="BH164" s="2">
        <f t="shared" ref="BH164" si="426">BE164</f>
        <v>2100</v>
      </c>
      <c r="BI164" s="2"/>
      <c r="BJ164" s="2"/>
      <c r="BK164" s="2">
        <f t="shared" ref="BK164" si="427">BH164</f>
        <v>2100</v>
      </c>
      <c r="BL164" s="2"/>
      <c r="BM164" s="2"/>
      <c r="BN164" s="2">
        <f t="shared" ref="BN164" si="428">BK164</f>
        <v>2100</v>
      </c>
      <c r="BO164" s="2"/>
      <c r="BP164" s="2"/>
      <c r="BQ164" s="2">
        <f t="shared" ref="BQ164" si="429">BN164</f>
        <v>2100</v>
      </c>
      <c r="BR164" s="2"/>
      <c r="BS164" s="2"/>
    </row>
    <row r="165" spans="1:71">
      <c r="A165" s="1"/>
      <c r="B165" s="326" t="s">
        <v>250</v>
      </c>
      <c r="C165" s="19" t="s">
        <v>76</v>
      </c>
      <c r="D165" s="319" t="s">
        <v>352</v>
      </c>
      <c r="E165" s="102">
        <f t="shared" si="415"/>
        <v>61917.618401592539</v>
      </c>
      <c r="F165" s="2">
        <v>2186.7867760377299</v>
      </c>
      <c r="G165" s="2">
        <v>6872.4592199999997</v>
      </c>
      <c r="H165" s="2">
        <v>0</v>
      </c>
      <c r="I165" s="2">
        <v>1991.0670877177299</v>
      </c>
      <c r="J165" s="2"/>
      <c r="K165" s="2"/>
      <c r="L165" s="2">
        <v>2209.9276532731201</v>
      </c>
      <c r="M165" s="2"/>
      <c r="N165" s="2"/>
      <c r="O165" s="2">
        <v>162.44516377615946</v>
      </c>
      <c r="P165" s="2"/>
      <c r="Q165" s="2"/>
      <c r="R165" s="2">
        <v>8196.3158273900517</v>
      </c>
      <c r="S165" s="2"/>
      <c r="T165" s="2"/>
      <c r="U165" s="2">
        <v>9539.7788704764171</v>
      </c>
      <c r="V165" s="2"/>
      <c r="W165" s="2"/>
      <c r="X165" s="2">
        <v>7417.0971487061197</v>
      </c>
      <c r="Y165" s="2"/>
      <c r="Z165" s="2"/>
      <c r="AA165" s="2">
        <v>6855.2276146836994</v>
      </c>
      <c r="AB165" s="2"/>
      <c r="AC165" s="2"/>
      <c r="AD165" s="2">
        <v>5540.1564246378948</v>
      </c>
      <c r="AE165" s="2"/>
      <c r="AF165" s="2"/>
      <c r="AG165" s="2">
        <v>9730.0947687943208</v>
      </c>
      <c r="AH165" s="2"/>
      <c r="AI165" s="2"/>
      <c r="AJ165" s="2">
        <v>1216.2618460992883</v>
      </c>
      <c r="AK165" s="2"/>
      <c r="AL165" s="2"/>
      <c r="AM165" s="2">
        <v>0</v>
      </c>
      <c r="AN165" s="2"/>
      <c r="AO165" s="2"/>
      <c r="AP165" s="2">
        <v>0</v>
      </c>
      <c r="AQ165" s="2"/>
      <c r="AR165" s="2"/>
      <c r="AS165" s="2">
        <v>0</v>
      </c>
      <c r="AT165" s="2"/>
      <c r="AU165" s="2"/>
      <c r="AV165" s="2">
        <v>0</v>
      </c>
      <c r="AW165" s="2"/>
      <c r="AX165" s="2"/>
      <c r="AY165" s="2">
        <v>0</v>
      </c>
      <c r="AZ165" s="2"/>
      <c r="BA165" s="2"/>
      <c r="BB165" s="2">
        <v>0</v>
      </c>
      <c r="BC165" s="2"/>
      <c r="BD165" s="2"/>
      <c r="BE165" s="2">
        <v>0</v>
      </c>
      <c r="BF165" s="2"/>
      <c r="BG165" s="2"/>
      <c r="BH165" s="2">
        <v>0</v>
      </c>
      <c r="BI165" s="2"/>
      <c r="BJ165" s="2"/>
      <c r="BK165" s="2">
        <v>0</v>
      </c>
      <c r="BL165" s="2"/>
      <c r="BM165" s="2"/>
      <c r="BN165" s="2">
        <v>0</v>
      </c>
      <c r="BO165" s="2"/>
      <c r="BP165" s="2"/>
      <c r="BQ165" s="2">
        <v>0</v>
      </c>
      <c r="BR165" s="2"/>
      <c r="BS165" s="2"/>
    </row>
    <row r="166" spans="1:71">
      <c r="A166" s="1"/>
      <c r="B166" s="326" t="s">
        <v>146</v>
      </c>
      <c r="C166" s="19" t="s">
        <v>76</v>
      </c>
      <c r="D166" s="319" t="s">
        <v>352</v>
      </c>
      <c r="E166" s="102">
        <f t="shared" si="415"/>
        <v>6667.8212835826898</v>
      </c>
      <c r="F166" s="2"/>
      <c r="G166" s="2"/>
      <c r="H166" s="2"/>
      <c r="I166" s="2">
        <v>4217.316675</v>
      </c>
      <c r="J166" s="2"/>
      <c r="K166" s="2"/>
      <c r="L166" s="2">
        <v>223.55935775066959</v>
      </c>
      <c r="M166" s="2"/>
      <c r="N166" s="2"/>
      <c r="O166" s="2">
        <v>2226.9452508320201</v>
      </c>
      <c r="P166" s="2"/>
      <c r="Q166" s="2"/>
      <c r="R166" s="2">
        <v>0</v>
      </c>
      <c r="S166" s="2"/>
      <c r="T166" s="2"/>
      <c r="U166" s="2">
        <v>0</v>
      </c>
      <c r="V166" s="2"/>
      <c r="W166" s="2"/>
      <c r="X166" s="2">
        <v>0</v>
      </c>
      <c r="Y166" s="2"/>
      <c r="Z166" s="2"/>
      <c r="AA166" s="2">
        <v>0</v>
      </c>
      <c r="AB166" s="2"/>
      <c r="AC166" s="2"/>
      <c r="AD166" s="2">
        <v>0</v>
      </c>
      <c r="AE166" s="2"/>
      <c r="AF166" s="2"/>
      <c r="AG166" s="2">
        <v>0</v>
      </c>
      <c r="AH166" s="2"/>
      <c r="AI166" s="2"/>
      <c r="AJ166" s="2">
        <v>0</v>
      </c>
      <c r="AK166" s="2"/>
      <c r="AL166" s="2"/>
      <c r="AM166" s="2">
        <v>0</v>
      </c>
      <c r="AN166" s="2"/>
      <c r="AO166" s="2"/>
      <c r="AP166" s="2">
        <v>0</v>
      </c>
      <c r="AQ166" s="2"/>
      <c r="AR166" s="2"/>
      <c r="AS166" s="2">
        <v>0</v>
      </c>
      <c r="AT166" s="2"/>
      <c r="AU166" s="2"/>
      <c r="AV166" s="2">
        <v>0</v>
      </c>
      <c r="AW166" s="2"/>
      <c r="AX166" s="2"/>
      <c r="AY166" s="2">
        <v>0</v>
      </c>
      <c r="AZ166" s="2"/>
      <c r="BA166" s="2"/>
      <c r="BB166" s="2">
        <v>0</v>
      </c>
      <c r="BC166" s="2"/>
      <c r="BD166" s="2"/>
      <c r="BE166" s="2">
        <v>0</v>
      </c>
      <c r="BF166" s="2"/>
      <c r="BG166" s="2"/>
      <c r="BH166" s="2">
        <v>0</v>
      </c>
      <c r="BI166" s="2"/>
      <c r="BJ166" s="2"/>
      <c r="BK166" s="2">
        <v>0</v>
      </c>
      <c r="BL166" s="2"/>
      <c r="BM166" s="2"/>
      <c r="BN166" s="2">
        <v>0</v>
      </c>
      <c r="BO166" s="2"/>
      <c r="BP166" s="2"/>
      <c r="BQ166" s="2">
        <v>0</v>
      </c>
      <c r="BR166" s="2"/>
      <c r="BS166" s="2"/>
    </row>
    <row r="167" spans="1:71">
      <c r="A167" s="1" t="s">
        <v>148</v>
      </c>
      <c r="B167" s="22" t="s">
        <v>149</v>
      </c>
      <c r="C167" s="19" t="s">
        <v>76</v>
      </c>
      <c r="D167" s="319" t="s">
        <v>352</v>
      </c>
      <c r="E167" s="117">
        <f t="shared" ref="E167:I167" si="430">E168+E172+E171</f>
        <v>188863.66870892831</v>
      </c>
      <c r="F167" s="2">
        <f t="shared" si="430"/>
        <v>7060.7561801689353</v>
      </c>
      <c r="G167" s="2">
        <f t="shared" si="430"/>
        <v>12714.636797371119</v>
      </c>
      <c r="H167" s="2">
        <f t="shared" si="430"/>
        <v>-5587.3563347034078</v>
      </c>
      <c r="I167" s="2">
        <f t="shared" si="430"/>
        <v>-2028.2653400000299</v>
      </c>
      <c r="J167" s="2"/>
      <c r="K167" s="2"/>
      <c r="L167" s="2">
        <f>L168+L172+L171</f>
        <v>221.42626738889999</v>
      </c>
      <c r="M167" s="2"/>
      <c r="N167" s="2"/>
      <c r="O167" s="2">
        <f>O168+O172+O171</f>
        <v>4513.0411057193887</v>
      </c>
      <c r="P167" s="2"/>
      <c r="Q167" s="2"/>
      <c r="R167" s="2">
        <f>R168+R172+R171</f>
        <v>3985.2787358155833</v>
      </c>
      <c r="S167" s="2"/>
      <c r="T167" s="2"/>
      <c r="U167" s="2">
        <f>U168+U172+U171</f>
        <v>14296.391270846912</v>
      </c>
      <c r="V167" s="2"/>
      <c r="W167" s="2"/>
      <c r="X167" s="2">
        <f>X168+X172+X171</f>
        <v>17583.055450377386</v>
      </c>
      <c r="Y167" s="2"/>
      <c r="Z167" s="2"/>
      <c r="AA167" s="2">
        <f>AA168+AA172+AA171</f>
        <v>17700.676382705034</v>
      </c>
      <c r="AB167" s="2"/>
      <c r="AC167" s="2"/>
      <c r="AD167" s="2">
        <f>AD168+AD172+AD171</f>
        <v>16036.913548229009</v>
      </c>
      <c r="AE167" s="2"/>
      <c r="AF167" s="2"/>
      <c r="AG167" s="2">
        <f>AG168+AG172+AG171</f>
        <v>23361.867740570655</v>
      </c>
      <c r="AH167" s="2"/>
      <c r="AI167" s="2"/>
      <c r="AJ167" s="2">
        <f>AJ168+AJ172+AJ171</f>
        <v>21600.264602183233</v>
      </c>
      <c r="AK167" s="2"/>
      <c r="AL167" s="2"/>
      <c r="AM167" s="2">
        <f>AM168+AM172+AM171</f>
        <v>21953.319211994472</v>
      </c>
      <c r="AN167" s="2"/>
      <c r="AO167" s="2"/>
      <c r="AP167" s="2">
        <f>AP168+AP172+AP171</f>
        <v>17205.621040290505</v>
      </c>
      <c r="AQ167" s="2"/>
      <c r="AR167" s="2"/>
      <c r="AS167" s="2">
        <f>AS168+AS172+AS171</f>
        <v>273.76634917031811</v>
      </c>
      <c r="AT167" s="2"/>
      <c r="AU167" s="2"/>
      <c r="AV167" s="2">
        <f>AV168+AV172+AV171</f>
        <v>10675.850968618548</v>
      </c>
      <c r="AW167" s="2"/>
      <c r="AX167" s="2"/>
      <c r="AY167" s="2">
        <f>AY168+AY172+AY171</f>
        <v>293.83232749910582</v>
      </c>
      <c r="AZ167" s="2"/>
      <c r="BA167" s="2"/>
      <c r="BB167" s="2">
        <f>BB168+BB172+BB171</f>
        <v>5308.0529515318121</v>
      </c>
      <c r="BC167" s="2"/>
      <c r="BD167" s="2"/>
      <c r="BE167" s="2">
        <f>BE168+BE172+BE171</f>
        <v>315.3690617754803</v>
      </c>
      <c r="BF167" s="2"/>
      <c r="BG167" s="2"/>
      <c r="BH167" s="2">
        <f>BH168+BH172+BH171</f>
        <v>326.72234799939758</v>
      </c>
      <c r="BI167" s="2"/>
      <c r="BJ167" s="2"/>
      <c r="BK167" s="2">
        <f>BK168+BK172+BK171</f>
        <v>338.4843525273759</v>
      </c>
      <c r="BL167" s="2"/>
      <c r="BM167" s="2"/>
      <c r="BN167" s="2">
        <f>BN168+BN172+BN171</f>
        <v>350.66978921836147</v>
      </c>
      <c r="BO167" s="2"/>
      <c r="BP167" s="2"/>
      <c r="BQ167" s="2">
        <f>BQ168+BQ172+BQ171</f>
        <v>363.29390163022248</v>
      </c>
      <c r="BR167" s="2"/>
      <c r="BS167" s="2"/>
    </row>
    <row r="168" spans="1:71">
      <c r="A168" s="1" t="s">
        <v>150</v>
      </c>
      <c r="B168" s="22" t="s">
        <v>151</v>
      </c>
      <c r="C168" s="19" t="s">
        <v>76</v>
      </c>
      <c r="D168" s="319" t="s">
        <v>352</v>
      </c>
      <c r="E168" s="102">
        <f t="shared" ref="E168:E174" si="431">SUM(F168:BS168)</f>
        <v>162119.00508205747</v>
      </c>
      <c r="F168" s="2">
        <f>SUM(F169:F170)</f>
        <v>0</v>
      </c>
      <c r="G168" s="2">
        <f>SUM(G169:G170)</f>
        <v>3621.5716622849059</v>
      </c>
      <c r="H168" s="2">
        <f>SUM(H169:H170)</f>
        <v>8670.8395526882359</v>
      </c>
      <c r="I168" s="2">
        <f>SUM(I169:I170)</f>
        <v>0</v>
      </c>
      <c r="J168" s="2"/>
      <c r="K168" s="2"/>
      <c r="L168" s="2">
        <f>SUM(L169:L170)</f>
        <v>0</v>
      </c>
      <c r="M168" s="2"/>
      <c r="N168" s="2"/>
      <c r="O168" s="2">
        <f t="shared" ref="O168:BE168" si="432">SUM(O169:O170)</f>
        <v>2959.4364908366233</v>
      </c>
      <c r="P168" s="2"/>
      <c r="Q168" s="2"/>
      <c r="R168" s="2">
        <f t="shared" si="432"/>
        <v>0</v>
      </c>
      <c r="S168" s="2"/>
      <c r="T168" s="2"/>
      <c r="U168" s="2">
        <f t="shared" si="432"/>
        <v>9087.2153133741122</v>
      </c>
      <c r="V168" s="2"/>
      <c r="W168" s="2"/>
      <c r="X168" s="2">
        <f t="shared" si="432"/>
        <v>13271.901530900226</v>
      </c>
      <c r="Y168" s="2"/>
      <c r="Z168" s="2"/>
      <c r="AA168" s="2">
        <f t="shared" si="432"/>
        <v>14381.16632404984</v>
      </c>
      <c r="AB168" s="2"/>
      <c r="AC168" s="2"/>
      <c r="AD168" s="2">
        <f t="shared" si="432"/>
        <v>13437.505603848025</v>
      </c>
      <c r="AE168" s="2"/>
      <c r="AF168" s="2"/>
      <c r="AG168" s="2">
        <f t="shared" si="432"/>
        <v>21482.262484031962</v>
      </c>
      <c r="AH168" s="2"/>
      <c r="AI168" s="2"/>
      <c r="AJ168" s="2">
        <f t="shared" si="432"/>
        <v>21171.618097448722</v>
      </c>
      <c r="AK168" s="2"/>
      <c r="AL168" s="2"/>
      <c r="AM168" s="2">
        <f t="shared" si="432"/>
        <v>21698.248523973351</v>
      </c>
      <c r="AN168" s="2"/>
      <c r="AO168" s="2"/>
      <c r="AP168" s="2">
        <f t="shared" si="432"/>
        <v>16941.367807500625</v>
      </c>
      <c r="AQ168" s="2"/>
      <c r="AR168" s="2"/>
      <c r="AS168" s="2">
        <f t="shared" si="432"/>
        <v>0</v>
      </c>
      <c r="AT168" s="2"/>
      <c r="AU168" s="2"/>
      <c r="AV168" s="2">
        <f t="shared" si="432"/>
        <v>10392.229030878098</v>
      </c>
      <c r="AW168" s="2"/>
      <c r="AX168" s="2"/>
      <c r="AY168" s="2">
        <f t="shared" si="432"/>
        <v>0</v>
      </c>
      <c r="AZ168" s="2"/>
      <c r="BA168" s="2"/>
      <c r="BB168" s="2">
        <f t="shared" si="432"/>
        <v>5003.6426602427382</v>
      </c>
      <c r="BC168" s="2"/>
      <c r="BD168" s="2"/>
      <c r="BE168" s="2">
        <f t="shared" si="432"/>
        <v>0</v>
      </c>
      <c r="BF168" s="2"/>
      <c r="BG168" s="2"/>
      <c r="BH168" s="2">
        <f t="shared" ref="BH168" si="433">SUM(BH169:BH170)</f>
        <v>0</v>
      </c>
      <c r="BI168" s="2"/>
      <c r="BJ168" s="2"/>
      <c r="BK168" s="2">
        <f t="shared" ref="BK168" si="434">SUM(BK169:BK170)</f>
        <v>0</v>
      </c>
      <c r="BL168" s="2"/>
      <c r="BM168" s="2"/>
      <c r="BN168" s="2">
        <f t="shared" ref="BN168" si="435">SUM(BN169:BN170)</f>
        <v>0</v>
      </c>
      <c r="BO168" s="2"/>
      <c r="BP168" s="2"/>
      <c r="BQ168" s="2">
        <f t="shared" ref="BQ168" si="436">SUM(BQ169:BQ170)</f>
        <v>0</v>
      </c>
      <c r="BR168" s="2"/>
      <c r="BS168" s="2"/>
    </row>
    <row r="169" spans="1:71">
      <c r="A169" s="1"/>
      <c r="B169" s="326" t="s">
        <v>237</v>
      </c>
      <c r="C169" s="19" t="s">
        <v>76</v>
      </c>
      <c r="D169" s="319" t="s">
        <v>352</v>
      </c>
      <c r="E169" s="102">
        <f t="shared" si="431"/>
        <v>152208.72078624772</v>
      </c>
      <c r="F169" s="2">
        <v>0</v>
      </c>
      <c r="G169" s="2">
        <v>0</v>
      </c>
      <c r="H169" s="2">
        <v>5341.5634099999988</v>
      </c>
      <c r="I169" s="2">
        <v>0</v>
      </c>
      <c r="J169" s="2"/>
      <c r="K169" s="2"/>
      <c r="L169" s="2">
        <v>0</v>
      </c>
      <c r="M169" s="2"/>
      <c r="N169" s="2"/>
      <c r="O169" s="2">
        <v>0</v>
      </c>
      <c r="P169" s="2"/>
      <c r="Q169" s="2"/>
      <c r="R169" s="2">
        <v>0</v>
      </c>
      <c r="S169" s="2"/>
      <c r="T169" s="2"/>
      <c r="U169" s="2">
        <v>9087.2153133741122</v>
      </c>
      <c r="V169" s="2"/>
      <c r="W169" s="2"/>
      <c r="X169" s="2">
        <v>13271.901530900226</v>
      </c>
      <c r="Y169" s="2"/>
      <c r="Z169" s="2"/>
      <c r="AA169" s="2">
        <v>14381.16632404984</v>
      </c>
      <c r="AB169" s="2"/>
      <c r="AC169" s="2"/>
      <c r="AD169" s="2">
        <v>13437.505603848025</v>
      </c>
      <c r="AE169" s="2"/>
      <c r="AF169" s="2"/>
      <c r="AG169" s="2">
        <v>21482.262484031962</v>
      </c>
      <c r="AH169" s="2"/>
      <c r="AI169" s="2"/>
      <c r="AJ169" s="2">
        <v>21171.618097448722</v>
      </c>
      <c r="AK169" s="2"/>
      <c r="AL169" s="2"/>
      <c r="AM169" s="2">
        <v>21698.248523973351</v>
      </c>
      <c r="AN169" s="2"/>
      <c r="AO169" s="2"/>
      <c r="AP169" s="2">
        <v>16941.367807500625</v>
      </c>
      <c r="AQ169" s="2"/>
      <c r="AR169" s="2"/>
      <c r="AS169" s="2">
        <v>0</v>
      </c>
      <c r="AT169" s="2"/>
      <c r="AU169" s="2"/>
      <c r="AV169" s="2">
        <v>10392.229030878098</v>
      </c>
      <c r="AW169" s="2"/>
      <c r="AX169" s="2"/>
      <c r="AY169" s="2">
        <v>0</v>
      </c>
      <c r="AZ169" s="2"/>
      <c r="BA169" s="2"/>
      <c r="BB169" s="2">
        <v>5003.6426602427382</v>
      </c>
      <c r="BC169" s="2"/>
      <c r="BD169" s="2"/>
      <c r="BE169" s="2">
        <v>0</v>
      </c>
      <c r="BF169" s="2"/>
      <c r="BG169" s="2"/>
      <c r="BH169" s="2">
        <v>0</v>
      </c>
      <c r="BI169" s="2"/>
      <c r="BJ169" s="2"/>
      <c r="BK169" s="2">
        <v>0</v>
      </c>
      <c r="BL169" s="2"/>
      <c r="BM169" s="2"/>
      <c r="BN169" s="2">
        <v>0</v>
      </c>
      <c r="BO169" s="2"/>
      <c r="BP169" s="2"/>
      <c r="BQ169" s="2">
        <v>0</v>
      </c>
      <c r="BR169" s="2"/>
      <c r="BS169" s="2"/>
    </row>
    <row r="170" spans="1:71">
      <c r="A170" s="1"/>
      <c r="B170" s="326" t="s">
        <v>250</v>
      </c>
      <c r="C170" s="19" t="s">
        <v>76</v>
      </c>
      <c r="D170" s="319" t="s">
        <v>352</v>
      </c>
      <c r="E170" s="102">
        <f t="shared" si="431"/>
        <v>9910.2842958097681</v>
      </c>
      <c r="F170" s="2">
        <v>0</v>
      </c>
      <c r="G170" s="2">
        <v>3621.5716622849059</v>
      </c>
      <c r="H170" s="2">
        <v>3329.2761426882375</v>
      </c>
      <c r="I170" s="2">
        <v>0</v>
      </c>
      <c r="J170" s="2"/>
      <c r="K170" s="2"/>
      <c r="L170" s="2">
        <v>0</v>
      </c>
      <c r="M170" s="2"/>
      <c r="N170" s="2"/>
      <c r="O170" s="2">
        <v>2959.4364908366233</v>
      </c>
      <c r="P170" s="2"/>
      <c r="Q170" s="2"/>
      <c r="R170" s="2">
        <v>0</v>
      </c>
      <c r="S170" s="2"/>
      <c r="T170" s="2"/>
      <c r="U170" s="2">
        <v>0</v>
      </c>
      <c r="V170" s="2"/>
      <c r="W170" s="2"/>
      <c r="X170" s="2">
        <v>0</v>
      </c>
      <c r="Y170" s="2"/>
      <c r="Z170" s="2"/>
      <c r="AA170" s="2">
        <v>0</v>
      </c>
      <c r="AB170" s="2"/>
      <c r="AC170" s="2"/>
      <c r="AD170" s="2">
        <v>0</v>
      </c>
      <c r="AE170" s="2"/>
      <c r="AF170" s="2"/>
      <c r="AG170" s="2">
        <v>0</v>
      </c>
      <c r="AH170" s="2"/>
      <c r="AI170" s="2"/>
      <c r="AJ170" s="2">
        <v>0</v>
      </c>
      <c r="AK170" s="2"/>
      <c r="AL170" s="2"/>
      <c r="AM170" s="2">
        <v>0</v>
      </c>
      <c r="AN170" s="2"/>
      <c r="AO170" s="2"/>
      <c r="AP170" s="2">
        <v>0</v>
      </c>
      <c r="AQ170" s="2"/>
      <c r="AR170" s="2"/>
      <c r="AS170" s="2">
        <v>0</v>
      </c>
      <c r="AT170" s="2"/>
      <c r="AU170" s="2"/>
      <c r="AV170" s="2">
        <v>0</v>
      </c>
      <c r="AW170" s="2"/>
      <c r="AX170" s="2"/>
      <c r="AY170" s="2">
        <v>0</v>
      </c>
      <c r="AZ170" s="2"/>
      <c r="BA170" s="2"/>
      <c r="BB170" s="2">
        <v>0</v>
      </c>
      <c r="BC170" s="2"/>
      <c r="BD170" s="2"/>
      <c r="BE170" s="2">
        <v>0</v>
      </c>
      <c r="BF170" s="2"/>
      <c r="BG170" s="2"/>
      <c r="BH170" s="2">
        <v>0</v>
      </c>
      <c r="BI170" s="2"/>
      <c r="BJ170" s="2"/>
      <c r="BK170" s="2">
        <v>0</v>
      </c>
      <c r="BL170" s="2"/>
      <c r="BM170" s="2"/>
      <c r="BN170" s="2"/>
      <c r="BO170" s="2"/>
      <c r="BP170" s="2"/>
      <c r="BQ170" s="2"/>
      <c r="BR170" s="2"/>
      <c r="BS170" s="2"/>
    </row>
    <row r="171" spans="1:71">
      <c r="A171" s="1" t="s">
        <v>152</v>
      </c>
      <c r="B171" s="22" t="s">
        <v>247</v>
      </c>
      <c r="C171" s="19" t="s">
        <v>76</v>
      </c>
      <c r="D171" s="319" t="s">
        <v>352</v>
      </c>
      <c r="E171" s="102">
        <f t="shared" si="431"/>
        <v>30237.067802085927</v>
      </c>
      <c r="F171" s="2">
        <v>307.87699730586314</v>
      </c>
      <c r="G171" s="2">
        <v>4002.0456093231273</v>
      </c>
      <c r="H171" s="2">
        <v>4397.0450952965921</v>
      </c>
      <c r="I171" s="2">
        <v>0</v>
      </c>
      <c r="J171" s="2"/>
      <c r="K171" s="2"/>
      <c r="L171" s="2">
        <v>0</v>
      </c>
      <c r="M171" s="2"/>
      <c r="N171" s="2"/>
      <c r="O171" s="2">
        <v>1324.2070018678655</v>
      </c>
      <c r="P171" s="2"/>
      <c r="Q171" s="2"/>
      <c r="R171" s="2">
        <v>3795.2880672487831</v>
      </c>
      <c r="S171" s="2"/>
      <c r="T171" s="2"/>
      <c r="U171" s="2">
        <v>5012.3456248375951</v>
      </c>
      <c r="V171" s="2"/>
      <c r="W171" s="2"/>
      <c r="X171" s="2">
        <v>4100.6883296103597</v>
      </c>
      <c r="Y171" s="2"/>
      <c r="Z171" s="2"/>
      <c r="AA171" s="2">
        <v>3101.4677075531895</v>
      </c>
      <c r="AB171" s="2"/>
      <c r="AC171" s="2"/>
      <c r="AD171" s="2">
        <v>2371.7105998936149</v>
      </c>
      <c r="AE171" s="2"/>
      <c r="AF171" s="2"/>
      <c r="AG171" s="2">
        <v>1641.9534922340415</v>
      </c>
      <c r="AH171" s="2"/>
      <c r="AI171" s="2"/>
      <c r="AJ171" s="2">
        <v>182.43927691489321</v>
      </c>
      <c r="AK171" s="2"/>
      <c r="AL171" s="2"/>
      <c r="AM171" s="2">
        <v>0</v>
      </c>
      <c r="AN171" s="2"/>
      <c r="AO171" s="2"/>
      <c r="AP171" s="2">
        <v>0</v>
      </c>
      <c r="AQ171" s="2"/>
      <c r="AR171" s="2"/>
      <c r="AS171" s="2">
        <v>0</v>
      </c>
      <c r="AT171" s="2"/>
      <c r="AU171" s="2"/>
      <c r="AV171" s="2">
        <v>0</v>
      </c>
      <c r="AW171" s="2"/>
      <c r="AX171" s="2"/>
      <c r="AY171" s="2">
        <v>0</v>
      </c>
      <c r="AZ171" s="2"/>
      <c r="BA171" s="2"/>
      <c r="BB171" s="2">
        <v>0</v>
      </c>
      <c r="BC171" s="2"/>
      <c r="BD171" s="2"/>
      <c r="BE171" s="2">
        <v>0</v>
      </c>
      <c r="BF171" s="2"/>
      <c r="BG171" s="2"/>
      <c r="BH171" s="2">
        <v>0</v>
      </c>
      <c r="BI171" s="2"/>
      <c r="BJ171" s="2"/>
      <c r="BK171" s="2">
        <v>0</v>
      </c>
      <c r="BL171" s="2"/>
      <c r="BM171" s="2"/>
      <c r="BN171" s="2">
        <v>0</v>
      </c>
      <c r="BO171" s="2"/>
      <c r="BP171" s="2"/>
      <c r="BQ171" s="2">
        <v>0</v>
      </c>
      <c r="BR171" s="2"/>
      <c r="BS171" s="2"/>
    </row>
    <row r="172" spans="1:71" ht="60">
      <c r="A172" s="1" t="s">
        <v>246</v>
      </c>
      <c r="B172" s="22" t="s">
        <v>269</v>
      </c>
      <c r="C172" s="19" t="s">
        <v>76</v>
      </c>
      <c r="D172" s="319" t="s">
        <v>352</v>
      </c>
      <c r="E172" s="102">
        <f t="shared" si="431"/>
        <v>-3492.4041752150756</v>
      </c>
      <c r="F172" s="2">
        <v>6752.8791828630719</v>
      </c>
      <c r="G172" s="2">
        <v>5091.0195257630849</v>
      </c>
      <c r="H172" s="2">
        <v>-18655.240982688236</v>
      </c>
      <c r="I172" s="2">
        <v>-2028.2653400000299</v>
      </c>
      <c r="J172" s="2"/>
      <c r="K172" s="2"/>
      <c r="L172" s="2">
        <v>221.42626738889999</v>
      </c>
      <c r="M172" s="2"/>
      <c r="N172" s="2"/>
      <c r="O172" s="2">
        <f>L172*O$187</f>
        <v>229.3976130149004</v>
      </c>
      <c r="P172" s="2"/>
      <c r="Q172" s="2"/>
      <c r="R172" s="2">
        <v>189.9906685668</v>
      </c>
      <c r="S172" s="2"/>
      <c r="T172" s="2"/>
      <c r="U172" s="2">
        <f>R172*U$187</f>
        <v>196.8303326352048</v>
      </c>
      <c r="V172" s="2"/>
      <c r="W172" s="2"/>
      <c r="X172" s="2">
        <f>U172*X$187</f>
        <v>210.4655898667998</v>
      </c>
      <c r="Y172" s="2"/>
      <c r="Z172" s="2"/>
      <c r="AA172" s="2">
        <f>X172*AA$187</f>
        <v>218.0423511020046</v>
      </c>
      <c r="AB172" s="2"/>
      <c r="AC172" s="2"/>
      <c r="AD172" s="2">
        <f>AA172*AD$187</f>
        <v>227.69734448736929</v>
      </c>
      <c r="AE172" s="2"/>
      <c r="AF172" s="2"/>
      <c r="AG172" s="2">
        <f>AD172*AG$187</f>
        <v>237.65176430464842</v>
      </c>
      <c r="AH172" s="2"/>
      <c r="AI172" s="2"/>
      <c r="AJ172" s="2">
        <f>AG172*AJ$187</f>
        <v>246.20722781961578</v>
      </c>
      <c r="AK172" s="2"/>
      <c r="AL172" s="2"/>
      <c r="AM172" s="2">
        <f>AJ172*AM$187</f>
        <v>255.07068802112195</v>
      </c>
      <c r="AN172" s="2"/>
      <c r="AO172" s="2"/>
      <c r="AP172" s="2">
        <f>AM172*AP$187</f>
        <v>264.25323278988236</v>
      </c>
      <c r="AQ172" s="2"/>
      <c r="AR172" s="2"/>
      <c r="AS172" s="2">
        <f>AP172*AS$187</f>
        <v>273.76634917031811</v>
      </c>
      <c r="AT172" s="2"/>
      <c r="AU172" s="2"/>
      <c r="AV172" s="2">
        <f>AS172*AV$187</f>
        <v>283.6219377404496</v>
      </c>
      <c r="AW172" s="2"/>
      <c r="AX172" s="2"/>
      <c r="AY172" s="2">
        <f>AV172*AY$187</f>
        <v>293.83232749910582</v>
      </c>
      <c r="AZ172" s="2"/>
      <c r="BA172" s="2"/>
      <c r="BB172" s="2">
        <f>AY172*BB$187</f>
        <v>304.41029128907365</v>
      </c>
      <c r="BC172" s="2"/>
      <c r="BD172" s="2"/>
      <c r="BE172" s="2">
        <f>BB172*BE$187</f>
        <v>315.3690617754803</v>
      </c>
      <c r="BF172" s="2"/>
      <c r="BG172" s="2"/>
      <c r="BH172" s="2">
        <f>BE172*BH$187</f>
        <v>326.72234799939758</v>
      </c>
      <c r="BI172" s="2"/>
      <c r="BJ172" s="2"/>
      <c r="BK172" s="2">
        <f>BH172*BK$187</f>
        <v>338.4843525273759</v>
      </c>
      <c r="BL172" s="2"/>
      <c r="BM172" s="2"/>
      <c r="BN172" s="2">
        <f>BK172*BN$187</f>
        <v>350.66978921836147</v>
      </c>
      <c r="BO172" s="2"/>
      <c r="BP172" s="2"/>
      <c r="BQ172" s="2">
        <f>BN172*BQ$187</f>
        <v>363.29390163022248</v>
      </c>
      <c r="BR172" s="2"/>
      <c r="BS172" s="2"/>
    </row>
    <row r="173" spans="1:71" ht="30">
      <c r="A173" s="1" t="s">
        <v>153</v>
      </c>
      <c r="B173" s="22" t="s">
        <v>343</v>
      </c>
      <c r="C173" s="19" t="s">
        <v>76</v>
      </c>
      <c r="D173" s="319" t="s">
        <v>352</v>
      </c>
      <c r="E173" s="102">
        <f t="shared" si="431"/>
        <v>351055.51101303118</v>
      </c>
      <c r="F173" s="2">
        <v>7613.8145000000004</v>
      </c>
      <c r="G173" s="2">
        <v>8599.1915700000009</v>
      </c>
      <c r="H173" s="2">
        <v>9143.5538100000012</v>
      </c>
      <c r="I173" s="2">
        <v>9609.8567800000001</v>
      </c>
      <c r="J173" s="2"/>
      <c r="K173" s="2"/>
      <c r="L173" s="2">
        <v>10936.358871391474</v>
      </c>
      <c r="M173" s="2"/>
      <c r="N173" s="2"/>
      <c r="O173" s="2">
        <f>(O127+O162-O145-O159)*0.05</f>
        <v>11646.832195516705</v>
      </c>
      <c r="P173" s="2"/>
      <c r="Q173" s="2"/>
      <c r="R173" s="2">
        <f t="shared" ref="R173:BE173" si="437">(R127+R162-R145-R159)*0.05</f>
        <v>11814.48237652116</v>
      </c>
      <c r="S173" s="2"/>
      <c r="T173" s="2"/>
      <c r="U173" s="2">
        <f t="shared" si="437"/>
        <v>12224.955297024882</v>
      </c>
      <c r="V173" s="2"/>
      <c r="W173" s="2"/>
      <c r="X173" s="2">
        <f t="shared" si="437"/>
        <v>13024.919475834206</v>
      </c>
      <c r="Y173" s="2"/>
      <c r="Z173" s="2"/>
      <c r="AA173" s="2">
        <f t="shared" si="437"/>
        <v>13480.051248259457</v>
      </c>
      <c r="AB173" s="2"/>
      <c r="AC173" s="2"/>
      <c r="AD173" s="2">
        <f t="shared" si="437"/>
        <v>14046.968039421452</v>
      </c>
      <c r="AE173" s="2"/>
      <c r="AF173" s="2"/>
      <c r="AG173" s="2">
        <f t="shared" si="437"/>
        <v>14175.583165565295</v>
      </c>
      <c r="AH173" s="2"/>
      <c r="AI173" s="2"/>
      <c r="AJ173" s="2">
        <f t="shared" si="437"/>
        <v>14673.573504076609</v>
      </c>
      <c r="AK173" s="2"/>
      <c r="AL173" s="2"/>
      <c r="AM173" s="2">
        <f t="shared" si="437"/>
        <v>15189.991805837959</v>
      </c>
      <c r="AN173" s="2"/>
      <c r="AO173" s="2"/>
      <c r="AP173" s="2">
        <f t="shared" si="437"/>
        <v>15725.522360522318</v>
      </c>
      <c r="AQ173" s="2"/>
      <c r="AR173" s="2"/>
      <c r="AS173" s="2">
        <f t="shared" si="437"/>
        <v>16280.874968116443</v>
      </c>
      <c r="AT173" s="2"/>
      <c r="AU173" s="2"/>
      <c r="AV173" s="2">
        <f t="shared" si="437"/>
        <v>16856.785894198445</v>
      </c>
      <c r="AW173" s="2"/>
      <c r="AX173" s="2"/>
      <c r="AY173" s="2">
        <f t="shared" si="437"/>
        <v>17454.018861167129</v>
      </c>
      <c r="AZ173" s="2"/>
      <c r="BA173" s="2"/>
      <c r="BB173" s="2">
        <f t="shared" si="437"/>
        <v>18073.366076783845</v>
      </c>
      <c r="BC173" s="2"/>
      <c r="BD173" s="2"/>
      <c r="BE173" s="2">
        <f t="shared" si="437"/>
        <v>18715.649301439171</v>
      </c>
      <c r="BF173" s="2"/>
      <c r="BG173" s="2"/>
      <c r="BH173" s="2">
        <f>(BH127+BH162-BH145-BH159)*0.05</f>
        <v>19381.720955610774</v>
      </c>
      <c r="BI173" s="2"/>
      <c r="BJ173" s="2"/>
      <c r="BK173" s="2">
        <f t="shared" ref="BK173" si="438">(BK127+BK162-BK145-BK159)*0.05</f>
        <v>20067.872298760838</v>
      </c>
      <c r="BL173" s="2"/>
      <c r="BM173" s="2"/>
      <c r="BN173" s="2">
        <f t="shared" ref="BN173" si="439">(BN127+BN162-BN145-BN159)*0.05</f>
        <v>20788.799473168816</v>
      </c>
      <c r="BO173" s="2"/>
      <c r="BP173" s="2"/>
      <c r="BQ173" s="2">
        <f t="shared" ref="BQ173" si="440">(BQ127+BQ162-BQ145-BQ159)*0.05</f>
        <v>21530.768183814165</v>
      </c>
      <c r="BR173" s="2"/>
      <c r="BS173" s="2"/>
    </row>
    <row r="174" spans="1:71">
      <c r="A174" s="17">
        <v>2</v>
      </c>
      <c r="B174" s="18" t="s">
        <v>155</v>
      </c>
      <c r="C174" s="19" t="s">
        <v>76</v>
      </c>
      <c r="D174" s="319" t="s">
        <v>352</v>
      </c>
      <c r="E174" s="102">
        <f t="shared" si="431"/>
        <v>22544.05066990979</v>
      </c>
      <c r="F174" s="2">
        <v>0</v>
      </c>
      <c r="G174" s="2">
        <v>0</v>
      </c>
      <c r="H174" s="2">
        <v>0</v>
      </c>
      <c r="I174" s="2"/>
      <c r="J174" s="2"/>
      <c r="K174" s="2"/>
      <c r="L174" s="2">
        <v>14470.274468496837</v>
      </c>
      <c r="M174" s="2"/>
      <c r="N174" s="2"/>
      <c r="O174" s="2">
        <v>0</v>
      </c>
      <c r="P174" s="2"/>
      <c r="Q174" s="2"/>
      <c r="R174" s="2">
        <v>8073.7762014129548</v>
      </c>
      <c r="S174" s="2"/>
      <c r="T174" s="2"/>
      <c r="U174" s="2"/>
      <c r="V174" s="2"/>
      <c r="W174" s="2"/>
      <c r="X174" s="2">
        <v>0</v>
      </c>
      <c r="Y174" s="2"/>
      <c r="Z174" s="2"/>
      <c r="AA174" s="2">
        <v>0</v>
      </c>
      <c r="AB174" s="2"/>
      <c r="AC174" s="2"/>
      <c r="AD174" s="2">
        <v>0</v>
      </c>
      <c r="AE174" s="2"/>
      <c r="AF174" s="2"/>
      <c r="AG174" s="2">
        <v>0</v>
      </c>
      <c r="AH174" s="2"/>
      <c r="AI174" s="2"/>
      <c r="AJ174" s="2">
        <v>0</v>
      </c>
      <c r="AK174" s="2"/>
      <c r="AL174" s="2"/>
      <c r="AM174" s="2">
        <v>0</v>
      </c>
      <c r="AN174" s="2"/>
      <c r="AO174" s="2"/>
      <c r="AP174" s="2">
        <v>0</v>
      </c>
      <c r="AQ174" s="2"/>
      <c r="AR174" s="2"/>
      <c r="AS174" s="2">
        <v>0</v>
      </c>
      <c r="AT174" s="2"/>
      <c r="AU174" s="2"/>
      <c r="AV174" s="2">
        <v>0</v>
      </c>
      <c r="AW174" s="2"/>
      <c r="AX174" s="2"/>
      <c r="AY174" s="2">
        <v>0</v>
      </c>
      <c r="AZ174" s="2"/>
      <c r="BA174" s="2"/>
      <c r="BB174" s="2">
        <v>0</v>
      </c>
      <c r="BC174" s="2"/>
      <c r="BD174" s="2"/>
      <c r="BE174" s="2">
        <v>0</v>
      </c>
      <c r="BF174" s="2"/>
      <c r="BG174" s="2"/>
      <c r="BH174" s="2">
        <v>0</v>
      </c>
      <c r="BI174" s="2"/>
      <c r="BJ174" s="2"/>
      <c r="BK174" s="2">
        <v>0</v>
      </c>
      <c r="BL174" s="2"/>
      <c r="BM174" s="2"/>
      <c r="BN174" s="2">
        <v>0</v>
      </c>
      <c r="BO174" s="2"/>
      <c r="BP174" s="2"/>
      <c r="BQ174" s="2">
        <v>0</v>
      </c>
      <c r="BR174" s="2"/>
      <c r="BS174" s="2"/>
    </row>
    <row r="175" spans="1:71">
      <c r="A175" s="316">
        <v>3</v>
      </c>
      <c r="B175" s="25" t="s">
        <v>338</v>
      </c>
      <c r="C175" s="26" t="s">
        <v>76</v>
      </c>
      <c r="D175" s="319" t="s">
        <v>352</v>
      </c>
      <c r="E175" s="103">
        <f>E127+E162+E167+E173+E174</f>
        <v>7728047.5896736681</v>
      </c>
      <c r="F175" s="2">
        <f>F127+F162+F167+F173+F174</f>
        <v>202889.59389249136</v>
      </c>
      <c r="G175" s="2">
        <f>G127+G162+G167+G173+G174</f>
        <v>212526.48333000005</v>
      </c>
      <c r="H175" s="2">
        <f>H127+H162+H167+H173+H174</f>
        <v>216804.58996000001</v>
      </c>
      <c r="I175" s="2">
        <f>I127+I162+I167+I173+I174</f>
        <v>214532.01864999995</v>
      </c>
      <c r="J175" s="27">
        <f>J177*J180/1.2+J178*J181</f>
        <v>107709.99538333336</v>
      </c>
      <c r="K175" s="27">
        <f>K177*K180/1.2+K178*K181</f>
        <v>106822.02770833335</v>
      </c>
      <c r="L175" s="2">
        <f>L127+L162+L167+L173+L174</f>
        <v>244410.59360195388</v>
      </c>
      <c r="M175" s="27">
        <f>M177*M180/1.2+M178*M181</f>
        <v>116669.03159321976</v>
      </c>
      <c r="N175" s="27">
        <f>N177*N180/1.2+N178*N181</f>
        <v>127741.56200873415</v>
      </c>
      <c r="O175" s="2">
        <f t="shared" ref="O175:BE175" si="441">O127+O162+O167+O173+O174</f>
        <v>250224.77748800002</v>
      </c>
      <c r="P175" s="27">
        <f>P177*P180/1.2+P178*P181</f>
        <v>126474.94086666667</v>
      </c>
      <c r="Q175" s="27">
        <f>Q177*Q180/1.2+Q178*Q181</f>
        <v>123749.83662133335</v>
      </c>
      <c r="R175" s="2">
        <f t="shared" si="441"/>
        <v>261159.50452812677</v>
      </c>
      <c r="S175" s="27">
        <f>S177*S180/1.2+S178*S181</f>
        <v>129799.3227842698</v>
      </c>
      <c r="T175" s="27">
        <f>T177*T180/1.2+T178*T181</f>
        <v>131360.18084867636</v>
      </c>
      <c r="U175" s="2">
        <f t="shared" si="441"/>
        <v>274594.55032608111</v>
      </c>
      <c r="V175" s="27">
        <f>V177*V180/1.2+V178*V181</f>
        <v>129796.55308884699</v>
      </c>
      <c r="W175" s="27">
        <f>W177*W180/1.2+W178*W181</f>
        <v>144797.99723723411</v>
      </c>
      <c r="X175" s="2">
        <f t="shared" si="441"/>
        <v>295502.12830549001</v>
      </c>
      <c r="Y175" s="27">
        <f>Y177*Y180/1.2+Y178*Y181</f>
        <v>143078.828845446</v>
      </c>
      <c r="Z175" s="27">
        <f>Z177*Z180/1.2+Z178*Z181</f>
        <v>148845.34027296805</v>
      </c>
      <c r="AA175" s="2">
        <f t="shared" si="441"/>
        <v>305206.92169182986</v>
      </c>
      <c r="AB175" s="27">
        <f>AB177*AB180/1.2+AB178*AB181</f>
        <v>146881.192933971</v>
      </c>
      <c r="AC175" s="27">
        <f>AC177*AC180/1.2+AC178*AC181</f>
        <v>155015.28667098592</v>
      </c>
      <c r="AD175" s="2">
        <f t="shared" si="441"/>
        <v>315032.47076313675</v>
      </c>
      <c r="AE175" s="27">
        <f>AE177*AE180/1.2+AE178*AE181</f>
        <v>152949.37531931201</v>
      </c>
      <c r="AF175" s="27">
        <f>AF177*AF180/1.2+AF178*AF181</f>
        <v>161167.99988643202</v>
      </c>
      <c r="AG175" s="2">
        <f t="shared" si="441"/>
        <v>326889.5811525844</v>
      </c>
      <c r="AH175" s="27">
        <f>AH177*AH180/1.2+AH178*AH181</f>
        <v>158723.335601887</v>
      </c>
      <c r="AI175" s="27">
        <f>AI177*AI180/1.2+AI178*AI181</f>
        <v>166606.34778868576</v>
      </c>
      <c r="AJ175" s="2">
        <f t="shared" si="441"/>
        <v>335145.3743383378</v>
      </c>
      <c r="AK175" s="27">
        <f>AK177*AK180/1.2+AK178*AK181</f>
        <v>163821.32004650202</v>
      </c>
      <c r="AL175" s="27">
        <f>AL177*AL180/1.2+AL178*AL181</f>
        <v>171324.05429183578</v>
      </c>
      <c r="AM175" s="2">
        <f t="shared" si="441"/>
        <v>346431.47693759023</v>
      </c>
      <c r="AN175" s="27">
        <f>AN177*AN180/1.2+AN178*AN181</f>
        <v>168243.32865315702</v>
      </c>
      <c r="AO175" s="27">
        <f>AO177*AO180/1.2+AO178*AO181</f>
        <v>175799.99011703313</v>
      </c>
      <c r="AP175" s="2">
        <f t="shared" si="441"/>
        <v>351742.99587133178</v>
      </c>
      <c r="AQ175" s="27">
        <f>AQ177*AQ180/1.2+AQ178*AQ181</f>
        <v>172440.01198049201</v>
      </c>
      <c r="AR175" s="27">
        <f>AR177*AR180/1.2+AR178*AR181</f>
        <v>181957.7096424945</v>
      </c>
      <c r="AS175" s="2">
        <f t="shared" si="441"/>
        <v>342240.5822669082</v>
      </c>
      <c r="AT175" s="27">
        <f>AT177*AT180/1.2+AT178*AT181</f>
        <v>178213.972263067</v>
      </c>
      <c r="AU175" s="27">
        <f>AU177*AU180/1.2+AU178*AU181</f>
        <v>186697.25144167041</v>
      </c>
      <c r="AV175" s="2">
        <f t="shared" si="441"/>
        <v>367337.31748894055</v>
      </c>
      <c r="AW175" s="27">
        <f>AW177*AW180/1.2+AW178*AW181</f>
        <v>182664.14652963702</v>
      </c>
      <c r="AX175" s="27">
        <f>AX177*AX180/1.2+AX178*AX181</f>
        <v>191821.49713365582</v>
      </c>
      <c r="AY175" s="2">
        <f t="shared" si="441"/>
        <v>366901.68649388355</v>
      </c>
      <c r="AZ175" s="27">
        <f>AZ177*AZ180/1.2+AZ178*AZ181</f>
        <v>187480.474375102</v>
      </c>
      <c r="BA175" s="27">
        <f>BA177*BA180/1.2+BA178*BA181</f>
        <v>196849.40791964973</v>
      </c>
      <c r="BB175" s="2">
        <f t="shared" si="441"/>
        <v>386175.75380187551</v>
      </c>
      <c r="BC175" s="27">
        <f>BC177*BC180/1.2+BC178*BC181</f>
        <v>192184.13958090701</v>
      </c>
      <c r="BD175" s="27">
        <f>BD177*BD180/1.2+BD178*BD181</f>
        <v>202318.33381408459</v>
      </c>
      <c r="BE175" s="2">
        <f t="shared" si="441"/>
        <v>393422.84665744193</v>
      </c>
      <c r="BF175" s="27">
        <f>BF177*BF180/1.2+BF178*BF181</f>
        <v>197310.28968543702</v>
      </c>
      <c r="BG175" s="27">
        <f>BG177*BG180/1.2+BG178*BG181</f>
        <v>206427.68775612704</v>
      </c>
      <c r="BH175" s="2">
        <f>BH127+BH162+BH167+BH173+BH174</f>
        <v>407424.54300282552</v>
      </c>
      <c r="BI175" s="27">
        <f>BI177*BI180/1.2+BI178*BI181</f>
        <v>201168.985093792</v>
      </c>
      <c r="BJ175" s="27">
        <f>BJ177*BJ180/1.2+BJ178*BJ181</f>
        <v>214921.85978136328</v>
      </c>
      <c r="BK175" s="2">
        <f t="shared" ref="BK175" si="442">BK127+BK162+BK167+BK173+BK174</f>
        <v>421848.42371463683</v>
      </c>
      <c r="BL175" s="27">
        <f>BL177*BL180/1.2+BL178*BL181</f>
        <v>209139.86684973701</v>
      </c>
      <c r="BM175" s="27">
        <f>BM177*BM180/1.2+BM178*BM181</f>
        <v>223031.27123492328</v>
      </c>
      <c r="BN175" s="2">
        <f t="shared" ref="BN175" si="443">BN127+BN162+BN167+BN173+BN174</f>
        <v>437003.12617306801</v>
      </c>
      <c r="BO175" s="27">
        <f>BO177*BO180/1.2+BO178*BO181</f>
        <v>216744.59502678699</v>
      </c>
      <c r="BP175" s="27">
        <f>BP177*BP180/1.2+BP178*BP181</f>
        <v>231892.01555594523</v>
      </c>
      <c r="BQ175" s="2">
        <f t="shared" ref="BQ175" si="444">BQ127+BQ162+BQ167+BQ173+BQ174</f>
        <v>452600.24923713523</v>
      </c>
      <c r="BR175" s="27">
        <f>BR177*BR180/1.2+BR178*BR181</f>
        <v>225053.46470171202</v>
      </c>
      <c r="BS175" s="27">
        <f>BS177*BS180/1.2+BS178*BS181</f>
        <v>238534.22477142455</v>
      </c>
    </row>
    <row r="176" spans="1:71">
      <c r="A176" s="17" t="s">
        <v>13</v>
      </c>
      <c r="B176" s="18" t="s">
        <v>168</v>
      </c>
      <c r="C176" s="19" t="s">
        <v>169</v>
      </c>
      <c r="D176" s="319" t="s">
        <v>352</v>
      </c>
      <c r="E176" s="102"/>
      <c r="F176" s="2">
        <f t="shared" ref="F176:I176" si="445">SUM(F177:F178)</f>
        <v>8862.925507184942</v>
      </c>
      <c r="G176" s="2">
        <f t="shared" si="445"/>
        <v>8631.1</v>
      </c>
      <c r="H176" s="2">
        <f t="shared" si="445"/>
        <v>8405.3609337999987</v>
      </c>
      <c r="I176" s="2">
        <f t="shared" si="445"/>
        <v>8159.5286833999999</v>
      </c>
      <c r="J176" s="2">
        <f t="shared" ref="J176:K176" si="446">SUM(J177:J178)</f>
        <v>4196.2432996000007</v>
      </c>
      <c r="K176" s="2">
        <f t="shared" si="446"/>
        <v>3963.2853838000001</v>
      </c>
      <c r="L176" s="2">
        <f>SUM(L177:L178)</f>
        <v>8405.3609338000006</v>
      </c>
      <c r="M176" s="2">
        <f t="shared" ref="M176:N176" si="447">SUM(M177:M178)</f>
        <v>4202.6804669000003</v>
      </c>
      <c r="N176" s="2">
        <f t="shared" si="447"/>
        <v>4202.6804669000003</v>
      </c>
      <c r="O176" s="181">
        <f>SUM(O177:O178)</f>
        <v>8164.84</v>
      </c>
      <c r="P176" s="2">
        <f t="shared" ref="P176:Q176" si="448">SUM(P177:P178)</f>
        <v>4200.9799999999996</v>
      </c>
      <c r="Q176" s="2">
        <f t="shared" si="448"/>
        <v>3963.86</v>
      </c>
      <c r="R176" s="2">
        <f t="shared" ref="R176:T176" si="449">SUM(R177:R178)</f>
        <v>8379.3132331000015</v>
      </c>
      <c r="S176" s="2">
        <f t="shared" si="449"/>
        <v>4105.4239431999995</v>
      </c>
      <c r="T176" s="2">
        <f t="shared" si="449"/>
        <v>4273.8892899000002</v>
      </c>
      <c r="U176" s="2">
        <f t="shared" ref="U176" si="450">SUM(U177:U178)</f>
        <v>8379.3132331000015</v>
      </c>
      <c r="V176" s="2">
        <f t="shared" ref="V176:X176" si="451">SUM(V177:V178)</f>
        <v>4105.4239431999995</v>
      </c>
      <c r="W176" s="2">
        <f t="shared" si="451"/>
        <v>4273.8892899000002</v>
      </c>
      <c r="X176" s="2">
        <f t="shared" si="451"/>
        <v>8379.3132331000015</v>
      </c>
      <c r="Y176" s="2">
        <f t="shared" ref="Y176:BS176" si="452">SUM(Y177:Y178)</f>
        <v>4105.4239431999995</v>
      </c>
      <c r="Z176" s="2">
        <f t="shared" si="452"/>
        <v>4273.8892899000002</v>
      </c>
      <c r="AA176" s="2">
        <f t="shared" si="452"/>
        <v>8379.3132331000015</v>
      </c>
      <c r="AB176" s="2">
        <f t="shared" si="452"/>
        <v>4105.4239431999995</v>
      </c>
      <c r="AC176" s="2">
        <f t="shared" si="452"/>
        <v>4273.8892899000002</v>
      </c>
      <c r="AD176" s="2">
        <f t="shared" si="452"/>
        <v>8379.3132331000015</v>
      </c>
      <c r="AE176" s="2">
        <f t="shared" si="452"/>
        <v>4105.4239431999995</v>
      </c>
      <c r="AF176" s="2">
        <f t="shared" si="452"/>
        <v>4273.8892899000002</v>
      </c>
      <c r="AG176" s="2">
        <f t="shared" si="452"/>
        <v>8379.3132331000015</v>
      </c>
      <c r="AH176" s="2">
        <f t="shared" si="452"/>
        <v>4105.4239431999995</v>
      </c>
      <c r="AI176" s="2">
        <f t="shared" si="452"/>
        <v>4273.8892899000002</v>
      </c>
      <c r="AJ176" s="2">
        <f t="shared" si="452"/>
        <v>8379.3132331000015</v>
      </c>
      <c r="AK176" s="2">
        <f t="shared" si="452"/>
        <v>4105.4239431999995</v>
      </c>
      <c r="AL176" s="2">
        <f t="shared" si="452"/>
        <v>4273.8892899000002</v>
      </c>
      <c r="AM176" s="2">
        <f t="shared" si="452"/>
        <v>8379.3132331000015</v>
      </c>
      <c r="AN176" s="2">
        <f t="shared" si="452"/>
        <v>4105.4239431999995</v>
      </c>
      <c r="AO176" s="2">
        <f t="shared" si="452"/>
        <v>4273.8892899000002</v>
      </c>
      <c r="AP176" s="2">
        <f t="shared" si="452"/>
        <v>8379.3132331000015</v>
      </c>
      <c r="AQ176" s="2">
        <f t="shared" si="452"/>
        <v>4105.4239431999995</v>
      </c>
      <c r="AR176" s="2">
        <f t="shared" si="452"/>
        <v>4273.8892899000002</v>
      </c>
      <c r="AS176" s="2">
        <f t="shared" si="452"/>
        <v>8379.3132331000015</v>
      </c>
      <c r="AT176" s="2">
        <f t="shared" si="452"/>
        <v>4105.4239431999995</v>
      </c>
      <c r="AU176" s="2">
        <f t="shared" si="452"/>
        <v>4273.8892899000002</v>
      </c>
      <c r="AV176" s="2">
        <f t="shared" si="452"/>
        <v>8379.3132331000015</v>
      </c>
      <c r="AW176" s="2">
        <f t="shared" si="452"/>
        <v>4105.4239431999995</v>
      </c>
      <c r="AX176" s="2">
        <f t="shared" si="452"/>
        <v>4273.8892899000002</v>
      </c>
      <c r="AY176" s="2">
        <f t="shared" si="452"/>
        <v>8379.3132331000015</v>
      </c>
      <c r="AZ176" s="2">
        <f t="shared" si="452"/>
        <v>4105.4239431999995</v>
      </c>
      <c r="BA176" s="2">
        <f t="shared" si="452"/>
        <v>4273.8892899000002</v>
      </c>
      <c r="BB176" s="2">
        <f t="shared" si="452"/>
        <v>8379.3132331000015</v>
      </c>
      <c r="BC176" s="2">
        <f t="shared" si="452"/>
        <v>4105.4239431999995</v>
      </c>
      <c r="BD176" s="2">
        <f t="shared" si="452"/>
        <v>4273.8892899000002</v>
      </c>
      <c r="BE176" s="2">
        <f t="shared" si="452"/>
        <v>8379.3132331000015</v>
      </c>
      <c r="BF176" s="2">
        <f t="shared" si="452"/>
        <v>4105.4239431999995</v>
      </c>
      <c r="BG176" s="2">
        <f t="shared" si="452"/>
        <v>4273.8892899000002</v>
      </c>
      <c r="BH176" s="2">
        <f t="shared" si="452"/>
        <v>8379.3132331000015</v>
      </c>
      <c r="BI176" s="2">
        <f t="shared" si="452"/>
        <v>4105.4239431999995</v>
      </c>
      <c r="BJ176" s="2">
        <f t="shared" si="452"/>
        <v>4273.8892899000002</v>
      </c>
      <c r="BK176" s="2">
        <f t="shared" si="452"/>
        <v>8379.3132331000015</v>
      </c>
      <c r="BL176" s="2">
        <f t="shared" si="452"/>
        <v>4105.4239431999995</v>
      </c>
      <c r="BM176" s="2">
        <f t="shared" si="452"/>
        <v>4273.8892899000002</v>
      </c>
      <c r="BN176" s="2">
        <f t="shared" si="452"/>
        <v>8379.3132331000015</v>
      </c>
      <c r="BO176" s="2">
        <f t="shared" si="452"/>
        <v>4105.4239431999995</v>
      </c>
      <c r="BP176" s="2">
        <f t="shared" si="452"/>
        <v>4273.8892899000002</v>
      </c>
      <c r="BQ176" s="2">
        <f t="shared" si="452"/>
        <v>8379.3132331000015</v>
      </c>
      <c r="BR176" s="2">
        <f t="shared" si="452"/>
        <v>4105.4239431999995</v>
      </c>
      <c r="BS176" s="2">
        <f t="shared" si="452"/>
        <v>4273.8892899000002</v>
      </c>
    </row>
    <row r="177" spans="1:71">
      <c r="A177" s="1" t="s">
        <v>14</v>
      </c>
      <c r="B177" s="22" t="s">
        <v>170</v>
      </c>
      <c r="C177" s="19" t="s">
        <v>169</v>
      </c>
      <c r="D177" s="319" t="s">
        <v>352</v>
      </c>
      <c r="E177" s="102"/>
      <c r="F177" s="2">
        <v>7011.5149820849429</v>
      </c>
      <c r="G177" s="2">
        <v>6997.75</v>
      </c>
      <c r="H177" s="2">
        <v>6745.6632254999995</v>
      </c>
      <c r="I177" s="2">
        <v>6715.4340943999996</v>
      </c>
      <c r="J177" s="2">
        <v>3448.2410020000002</v>
      </c>
      <c r="K177" s="2">
        <v>3267.1930923999998</v>
      </c>
      <c r="L177" s="2">
        <f>SUM(M177:N177)</f>
        <v>6745.6632255000004</v>
      </c>
      <c r="M177" s="2">
        <v>3372.8316127500002</v>
      </c>
      <c r="N177" s="2">
        <v>3372.8316127500002</v>
      </c>
      <c r="O177" s="2">
        <f>SUM(P177:Q177)</f>
        <v>6606.52</v>
      </c>
      <c r="P177" s="2">
        <v>3398.75</v>
      </c>
      <c r="Q177" s="2">
        <v>3207.77</v>
      </c>
      <c r="R177" s="2">
        <f>SUM(S177:T177)</f>
        <v>6982.4281728000005</v>
      </c>
      <c r="S177" s="2">
        <v>3379.8791897999999</v>
      </c>
      <c r="T177" s="2">
        <v>3602.5489830000001</v>
      </c>
      <c r="U177" s="2">
        <f>SUM(V177:W177)</f>
        <v>6982.4281728000005</v>
      </c>
      <c r="V177" s="2">
        <f>S177</f>
        <v>3379.8791897999999</v>
      </c>
      <c r="W177" s="2">
        <f>T177</f>
        <v>3602.5489830000001</v>
      </c>
      <c r="X177" s="2">
        <f>SUM(Y177:Z177)</f>
        <v>6982.4281728000005</v>
      </c>
      <c r="Y177" s="2">
        <f>V177</f>
        <v>3379.8791897999999</v>
      </c>
      <c r="Z177" s="2">
        <f>W177</f>
        <v>3602.5489830000001</v>
      </c>
      <c r="AA177" s="2">
        <f>SUM(AB177:AC177)</f>
        <v>6982.4281728000005</v>
      </c>
      <c r="AB177" s="2">
        <f>Y177</f>
        <v>3379.8791897999999</v>
      </c>
      <c r="AC177" s="2">
        <f>Z177</f>
        <v>3602.5489830000001</v>
      </c>
      <c r="AD177" s="2">
        <f>SUM(AE177:AF177)</f>
        <v>6982.4281728000005</v>
      </c>
      <c r="AE177" s="2">
        <f>AB177</f>
        <v>3379.8791897999999</v>
      </c>
      <c r="AF177" s="2">
        <f>AC177</f>
        <v>3602.5489830000001</v>
      </c>
      <c r="AG177" s="2">
        <f>SUM(AH177:AI177)</f>
        <v>6982.4281728000005</v>
      </c>
      <c r="AH177" s="2">
        <f>AE177</f>
        <v>3379.8791897999999</v>
      </c>
      <c r="AI177" s="2">
        <f>AF177</f>
        <v>3602.5489830000001</v>
      </c>
      <c r="AJ177" s="2">
        <f>SUM(AK177:AL177)</f>
        <v>6982.4281728000005</v>
      </c>
      <c r="AK177" s="2">
        <f>AH177</f>
        <v>3379.8791897999999</v>
      </c>
      <c r="AL177" s="2">
        <f>AI177</f>
        <v>3602.5489830000001</v>
      </c>
      <c r="AM177" s="2">
        <f>SUM(AN177:AO177)</f>
        <v>6982.4281728000005</v>
      </c>
      <c r="AN177" s="2">
        <f>AK177</f>
        <v>3379.8791897999999</v>
      </c>
      <c r="AO177" s="2">
        <f>AL177</f>
        <v>3602.5489830000001</v>
      </c>
      <c r="AP177" s="2">
        <f>SUM(AQ177:AR177)</f>
        <v>6982.4281728000005</v>
      </c>
      <c r="AQ177" s="2">
        <f>AN177</f>
        <v>3379.8791897999999</v>
      </c>
      <c r="AR177" s="2">
        <f>AO177</f>
        <v>3602.5489830000001</v>
      </c>
      <c r="AS177" s="2">
        <f>SUM(AT177:AU177)</f>
        <v>6982.4281728000005</v>
      </c>
      <c r="AT177" s="2">
        <f>AQ177</f>
        <v>3379.8791897999999</v>
      </c>
      <c r="AU177" s="2">
        <f>AR177</f>
        <v>3602.5489830000001</v>
      </c>
      <c r="AV177" s="2">
        <f>SUM(AW177:AX177)</f>
        <v>6982.4281728000005</v>
      </c>
      <c r="AW177" s="2">
        <f>AT177</f>
        <v>3379.8791897999999</v>
      </c>
      <c r="AX177" s="2">
        <f>AU177</f>
        <v>3602.5489830000001</v>
      </c>
      <c r="AY177" s="2">
        <f>SUM(AZ177:BA177)</f>
        <v>6982.4281728000005</v>
      </c>
      <c r="AZ177" s="2">
        <f>AW177</f>
        <v>3379.8791897999999</v>
      </c>
      <c r="BA177" s="2">
        <f>AX177</f>
        <v>3602.5489830000001</v>
      </c>
      <c r="BB177" s="2">
        <f>SUM(BC177:BD177)</f>
        <v>6982.4281728000005</v>
      </c>
      <c r="BC177" s="2">
        <f>AZ177</f>
        <v>3379.8791897999999</v>
      </c>
      <c r="BD177" s="2">
        <f>BA177</f>
        <v>3602.5489830000001</v>
      </c>
      <c r="BE177" s="2">
        <f>SUM(BF177:BG177)</f>
        <v>6982.4281728000005</v>
      </c>
      <c r="BF177" s="2">
        <f>BC177</f>
        <v>3379.8791897999999</v>
      </c>
      <c r="BG177" s="2">
        <f>BD177</f>
        <v>3602.5489830000001</v>
      </c>
      <c r="BH177" s="2">
        <f>SUM(BI177:BJ177)</f>
        <v>6982.4281728000005</v>
      </c>
      <c r="BI177" s="2">
        <f>BF177</f>
        <v>3379.8791897999999</v>
      </c>
      <c r="BJ177" s="2">
        <f>BG177</f>
        <v>3602.5489830000001</v>
      </c>
      <c r="BK177" s="2">
        <f>SUM(BL177:BM177)</f>
        <v>6982.4281728000005</v>
      </c>
      <c r="BL177" s="2">
        <f>BI177</f>
        <v>3379.8791897999999</v>
      </c>
      <c r="BM177" s="2">
        <f>BJ177</f>
        <v>3602.5489830000001</v>
      </c>
      <c r="BN177" s="2">
        <f>SUM(BO177:BP177)</f>
        <v>6982.4281728000005</v>
      </c>
      <c r="BO177" s="2">
        <f>BL177</f>
        <v>3379.8791897999999</v>
      </c>
      <c r="BP177" s="2">
        <f>BM177</f>
        <v>3602.5489830000001</v>
      </c>
      <c r="BQ177" s="2">
        <f>SUM(BR177:BS177)</f>
        <v>6982.4281728000005</v>
      </c>
      <c r="BR177" s="2">
        <f>BO177</f>
        <v>3379.8791897999999</v>
      </c>
      <c r="BS177" s="2">
        <f>BP177</f>
        <v>3602.5489830000001</v>
      </c>
    </row>
    <row r="178" spans="1:71">
      <c r="A178" s="1" t="s">
        <v>15</v>
      </c>
      <c r="B178" s="22" t="s">
        <v>235</v>
      </c>
      <c r="C178" s="19" t="s">
        <v>169</v>
      </c>
      <c r="D178" s="319" t="s">
        <v>352</v>
      </c>
      <c r="E178" s="102"/>
      <c r="F178" s="2">
        <v>1851.4105250999999</v>
      </c>
      <c r="G178" s="2">
        <v>1633.35</v>
      </c>
      <c r="H178" s="2">
        <v>1659.6977083000002</v>
      </c>
      <c r="I178" s="2">
        <v>1444.094589</v>
      </c>
      <c r="J178" s="2">
        <v>748.00229760000002</v>
      </c>
      <c r="K178" s="2">
        <v>696.09229140000002</v>
      </c>
      <c r="L178" s="2">
        <f>SUM(M178:N178)</f>
        <v>1659.6977083000002</v>
      </c>
      <c r="M178" s="2">
        <v>829.84885415000008</v>
      </c>
      <c r="N178" s="2">
        <v>829.84885415000008</v>
      </c>
      <c r="O178" s="2">
        <f>SUM(P178:Q178)</f>
        <v>1558.3200000000002</v>
      </c>
      <c r="P178" s="2">
        <v>802.23</v>
      </c>
      <c r="Q178" s="2">
        <v>756.09</v>
      </c>
      <c r="R178" s="2">
        <f>SUM(S178:T178)</f>
        <v>1396.8850603000001</v>
      </c>
      <c r="S178" s="2">
        <v>725.54475339999999</v>
      </c>
      <c r="T178" s="2">
        <v>671.34030689999997</v>
      </c>
      <c r="U178" s="2">
        <f>SUM(V178:W178)</f>
        <v>1396.8850603000001</v>
      </c>
      <c r="V178" s="2">
        <f>S178</f>
        <v>725.54475339999999</v>
      </c>
      <c r="W178" s="2">
        <f>T178</f>
        <v>671.34030689999997</v>
      </c>
      <c r="X178" s="2">
        <f>SUM(Y178:Z178)</f>
        <v>1396.8850603000001</v>
      </c>
      <c r="Y178" s="2">
        <f>V178</f>
        <v>725.54475339999999</v>
      </c>
      <c r="Z178" s="2">
        <f>W178</f>
        <v>671.34030689999997</v>
      </c>
      <c r="AA178" s="2">
        <f>SUM(AB178:AC178)</f>
        <v>1396.8850603000001</v>
      </c>
      <c r="AB178" s="2">
        <f>Y178</f>
        <v>725.54475339999999</v>
      </c>
      <c r="AC178" s="2">
        <f>Z178</f>
        <v>671.34030689999997</v>
      </c>
      <c r="AD178" s="2">
        <f>SUM(AE178:AF178)</f>
        <v>1396.8850603000001</v>
      </c>
      <c r="AE178" s="2">
        <f>AB178</f>
        <v>725.54475339999999</v>
      </c>
      <c r="AF178" s="2">
        <f>AC178</f>
        <v>671.34030689999997</v>
      </c>
      <c r="AG178" s="2">
        <f>SUM(AH178:AI178)</f>
        <v>1396.8850603000001</v>
      </c>
      <c r="AH178" s="2">
        <f>AE178</f>
        <v>725.54475339999999</v>
      </c>
      <c r="AI178" s="2">
        <f>AF178</f>
        <v>671.34030689999997</v>
      </c>
      <c r="AJ178" s="2">
        <f>SUM(AK178:AL178)</f>
        <v>1396.8850603000001</v>
      </c>
      <c r="AK178" s="2">
        <f>AH178</f>
        <v>725.54475339999999</v>
      </c>
      <c r="AL178" s="2">
        <f>AI178</f>
        <v>671.34030689999997</v>
      </c>
      <c r="AM178" s="2">
        <f>SUM(AN178:AO178)</f>
        <v>1396.8850603000001</v>
      </c>
      <c r="AN178" s="2">
        <f>AK178</f>
        <v>725.54475339999999</v>
      </c>
      <c r="AO178" s="2">
        <f>AL178</f>
        <v>671.34030689999997</v>
      </c>
      <c r="AP178" s="2">
        <f>SUM(AQ178:AR178)</f>
        <v>1396.8850603000001</v>
      </c>
      <c r="AQ178" s="2">
        <f>AN178</f>
        <v>725.54475339999999</v>
      </c>
      <c r="AR178" s="2">
        <f>AO178</f>
        <v>671.34030689999997</v>
      </c>
      <c r="AS178" s="2">
        <f>SUM(AT178:AU178)</f>
        <v>1396.8850603000001</v>
      </c>
      <c r="AT178" s="2">
        <f>AQ178</f>
        <v>725.54475339999999</v>
      </c>
      <c r="AU178" s="2">
        <f>AR178</f>
        <v>671.34030689999997</v>
      </c>
      <c r="AV178" s="2">
        <f>SUM(AW178:AX178)</f>
        <v>1396.8850603000001</v>
      </c>
      <c r="AW178" s="2">
        <f>AT178</f>
        <v>725.54475339999999</v>
      </c>
      <c r="AX178" s="2">
        <f>AU178</f>
        <v>671.34030689999997</v>
      </c>
      <c r="AY178" s="2">
        <f>SUM(AZ178:BA178)</f>
        <v>1396.8850603000001</v>
      </c>
      <c r="AZ178" s="2">
        <f>AW178</f>
        <v>725.54475339999999</v>
      </c>
      <c r="BA178" s="2">
        <f>AX178</f>
        <v>671.34030689999997</v>
      </c>
      <c r="BB178" s="2">
        <f>SUM(BC178:BD178)</f>
        <v>1396.8850603000001</v>
      </c>
      <c r="BC178" s="2">
        <f>AZ178</f>
        <v>725.54475339999999</v>
      </c>
      <c r="BD178" s="2">
        <f>BA178</f>
        <v>671.34030689999997</v>
      </c>
      <c r="BE178" s="2">
        <f>SUM(BF178:BG178)</f>
        <v>1396.8850603000001</v>
      </c>
      <c r="BF178" s="2">
        <f>BC178</f>
        <v>725.54475339999999</v>
      </c>
      <c r="BG178" s="2">
        <f>BD178</f>
        <v>671.34030689999997</v>
      </c>
      <c r="BH178" s="2">
        <f>SUM(BI178:BJ178)</f>
        <v>1396.8850603000001</v>
      </c>
      <c r="BI178" s="2">
        <f>BF178</f>
        <v>725.54475339999999</v>
      </c>
      <c r="BJ178" s="2">
        <f>BG178</f>
        <v>671.34030689999997</v>
      </c>
      <c r="BK178" s="2">
        <f>SUM(BL178:BM178)</f>
        <v>1396.8850603000001</v>
      </c>
      <c r="BL178" s="2">
        <f>BI178</f>
        <v>725.54475339999999</v>
      </c>
      <c r="BM178" s="2">
        <f>BJ178</f>
        <v>671.34030689999997</v>
      </c>
      <c r="BN178" s="2">
        <f>SUM(BO178:BP178)</f>
        <v>1396.8850603000001</v>
      </c>
      <c r="BO178" s="2">
        <f>BL178</f>
        <v>725.54475339999999</v>
      </c>
      <c r="BP178" s="2">
        <f>BM178</f>
        <v>671.34030689999997</v>
      </c>
      <c r="BQ178" s="2">
        <f>SUM(BR178:BS178)</f>
        <v>1396.8850603000001</v>
      </c>
      <c r="BR178" s="2">
        <f>BO178</f>
        <v>725.54475339999999</v>
      </c>
      <c r="BS178" s="2">
        <f>BP178</f>
        <v>671.34030689999997</v>
      </c>
    </row>
    <row r="179" spans="1:71">
      <c r="A179" s="17" t="s">
        <v>173</v>
      </c>
      <c r="B179" s="29" t="s">
        <v>174</v>
      </c>
      <c r="C179" s="19" t="s">
        <v>175</v>
      </c>
      <c r="D179" s="319" t="s">
        <v>352</v>
      </c>
      <c r="E179" s="102"/>
      <c r="F179" s="2">
        <f t="shared" ref="F179:H179" si="453">F175/F176</f>
        <v>22.891943944244378</v>
      </c>
      <c r="G179" s="2">
        <f t="shared" si="453"/>
        <v>24.623336924609845</v>
      </c>
      <c r="H179" s="2">
        <f t="shared" si="453"/>
        <v>25.793608587131111</v>
      </c>
      <c r="I179" s="2">
        <f>I175/I176</f>
        <v>26.292207181825415</v>
      </c>
      <c r="J179" s="2">
        <f t="shared" ref="J179:K179" si="454">J175/J176</f>
        <v>25.668195977483151</v>
      </c>
      <c r="K179" s="2">
        <f t="shared" si="454"/>
        <v>26.95289825581834</v>
      </c>
      <c r="L179" s="2">
        <f>L175/L176</f>
        <v>29.077941509818981</v>
      </c>
      <c r="M179" s="2">
        <f t="shared" ref="M179:BG179" si="455">M175/M176</f>
        <v>27.760623847588793</v>
      </c>
      <c r="N179" s="2">
        <f t="shared" si="455"/>
        <v>30.395259172049176</v>
      </c>
      <c r="O179" s="2">
        <f>O175/O176</f>
        <v>30.646623508605192</v>
      </c>
      <c r="P179" s="2">
        <f t="shared" si="455"/>
        <v>30.106056412233976</v>
      </c>
      <c r="Q179" s="2">
        <f t="shared" si="455"/>
        <v>31.219527587082627</v>
      </c>
      <c r="R179" s="2">
        <f>R175/R176</f>
        <v>31.167172924923406</v>
      </c>
      <c r="S179" s="2">
        <f t="shared" ref="S179:T179" si="456">S175/S176</f>
        <v>31.616545472547926</v>
      </c>
      <c r="T179" s="2">
        <f t="shared" si="456"/>
        <v>30.73551323828276</v>
      </c>
      <c r="U179" s="2">
        <f>U175/U176</f>
        <v>32.770531747324647</v>
      </c>
      <c r="V179" s="2">
        <f t="shared" si="455"/>
        <v>31.615870829572895</v>
      </c>
      <c r="W179" s="2">
        <f t="shared" si="455"/>
        <v>33.879679003248604</v>
      </c>
      <c r="X179" s="2">
        <f>X175/X176</f>
        <v>35.26567393831229</v>
      </c>
      <c r="Y179" s="2">
        <f t="shared" ref="Y179" si="457">Y175/Y176</f>
        <v>34.851170262801716</v>
      </c>
      <c r="Z179" s="2">
        <f>Z175/Z176</f>
        <v>34.826671955382054</v>
      </c>
      <c r="AA179" s="2">
        <f>AA175/AA176</f>
        <v>36.423858758042378</v>
      </c>
      <c r="AB179" s="2">
        <f t="shared" si="455"/>
        <v>35.777350881693231</v>
      </c>
      <c r="AC179" s="2">
        <f t="shared" si="455"/>
        <v>36.27030934968672</v>
      </c>
      <c r="AD179" s="2">
        <f>AD175/AD176</f>
        <v>37.596454745085076</v>
      </c>
      <c r="AE179" s="2">
        <f t="shared" ref="AE179:AF179" si="458">AE175/AE176</f>
        <v>37.255439982671952</v>
      </c>
      <c r="AF179" s="2">
        <f t="shared" si="458"/>
        <v>37.709914542546095</v>
      </c>
      <c r="AG179" s="2">
        <f>AG175/AG176</f>
        <v>39.011500353191678</v>
      </c>
      <c r="AH179" s="2">
        <f t="shared" si="455"/>
        <v>38.661862403951652</v>
      </c>
      <c r="AI179" s="2">
        <f t="shared" si="455"/>
        <v>38.982373310981103</v>
      </c>
      <c r="AJ179" s="2">
        <f>AJ175/AJ176</f>
        <v>39.996759282663525</v>
      </c>
      <c r="AK179" s="2">
        <f t="shared" ref="AK179:AL179" si="459">AK175/AK176</f>
        <v>39.903630492983979</v>
      </c>
      <c r="AL179" s="2">
        <f t="shared" si="459"/>
        <v>40.086217183188758</v>
      </c>
      <c r="AM179" s="2">
        <f>AM175/AM176</f>
        <v>41.343659951643176</v>
      </c>
      <c r="AN179" s="2">
        <f t="shared" si="455"/>
        <v>40.980744249768918</v>
      </c>
      <c r="AO179" s="2">
        <f t="shared" si="455"/>
        <v>41.133491813295535</v>
      </c>
      <c r="AP179" s="2">
        <f>AP175/AP176</f>
        <v>41.977544708780549</v>
      </c>
      <c r="AQ179" s="2">
        <f t="shared" ref="AQ179:AR179" si="460">AQ175/AQ176</f>
        <v>42.002973229138064</v>
      </c>
      <c r="AR179" s="2">
        <f t="shared" si="460"/>
        <v>42.574268377165176</v>
      </c>
      <c r="AS179" s="2">
        <f>AS175/AS176</f>
        <v>40.843512200377937</v>
      </c>
      <c r="AT179" s="2">
        <f t="shared" si="455"/>
        <v>43.409395650417764</v>
      </c>
      <c r="AU179" s="2">
        <f t="shared" si="455"/>
        <v>43.683221248353561</v>
      </c>
      <c r="AV179" s="2">
        <f>AV175/AV176</f>
        <v>43.838594795320816</v>
      </c>
      <c r="AW179" s="2">
        <f t="shared" ref="AW179:AX179" si="461">AW175/AW176</f>
        <v>44.493370004379685</v>
      </c>
      <c r="AX179" s="2">
        <f t="shared" si="461"/>
        <v>44.882186720878778</v>
      </c>
      <c r="AY179" s="2">
        <f>AY175/AY176</f>
        <v>43.786605929057146</v>
      </c>
      <c r="AZ179" s="2">
        <f t="shared" si="455"/>
        <v>45.666532121642256</v>
      </c>
      <c r="BA179" s="2">
        <f t="shared" si="455"/>
        <v>46.058611856147444</v>
      </c>
      <c r="BB179" s="2">
        <f>BB175/BB176</f>
        <v>46.086802469252767</v>
      </c>
      <c r="BC179" s="2">
        <f t="shared" ref="BC179:BD179" si="462">BC175/BC176</f>
        <v>46.812251850196944</v>
      </c>
      <c r="BD179" s="2">
        <f t="shared" si="462"/>
        <v>47.338225230166969</v>
      </c>
      <c r="BE179" s="2">
        <f>BE175/BE176</f>
        <v>46.951681565422476</v>
      </c>
      <c r="BF179" s="2">
        <f t="shared" si="455"/>
        <v>48.060880536406245</v>
      </c>
      <c r="BG179" s="2">
        <f t="shared" si="455"/>
        <v>48.299727427183072</v>
      </c>
      <c r="BH179" s="2">
        <f>BH175/BH176</f>
        <v>48.622665326964416</v>
      </c>
      <c r="BI179" s="2">
        <f t="shared" ref="BI179:BJ179" si="463">BI175/BI176</f>
        <v>49.000782349651693</v>
      </c>
      <c r="BJ179" s="2">
        <f t="shared" si="463"/>
        <v>50.287184623444467</v>
      </c>
      <c r="BK179" s="2">
        <f>BK175/BK176</f>
        <v>50.344033213634887</v>
      </c>
      <c r="BL179" s="2">
        <f t="shared" ref="BL179:BM179" si="464">BL175/BL176</f>
        <v>50.94233135073538</v>
      </c>
      <c r="BM179" s="2">
        <f t="shared" si="464"/>
        <v>52.184615956709003</v>
      </c>
      <c r="BN179" s="2">
        <f>BN175/BN176</f>
        <v>52.152618480332762</v>
      </c>
      <c r="BO179" s="2">
        <f t="shared" ref="BO179:BP179" si="465">BO175/BO176</f>
        <v>52.794692588518402</v>
      </c>
      <c r="BP179" s="2">
        <f t="shared" si="465"/>
        <v>54.257843342818781</v>
      </c>
      <c r="BQ179" s="2">
        <f>BQ175/BQ176</f>
        <v>54.014002895759006</v>
      </c>
      <c r="BR179" s="2">
        <f t="shared" ref="BR179:BS179" si="466">BR175/BR176</f>
        <v>54.818568755725778</v>
      </c>
      <c r="BS179" s="2">
        <f t="shared" si="466"/>
        <v>55.811980281081574</v>
      </c>
    </row>
    <row r="180" spans="1:71" hidden="1">
      <c r="A180" s="1" t="s">
        <v>17</v>
      </c>
      <c r="B180" s="22" t="s">
        <v>176</v>
      </c>
      <c r="C180" s="19" t="s">
        <v>175</v>
      </c>
      <c r="D180" s="319" t="s">
        <v>352</v>
      </c>
      <c r="E180" s="102"/>
      <c r="F180" s="2">
        <f>16.7797633864593*1.18</f>
        <v>19.800120796021975</v>
      </c>
      <c r="G180" s="2">
        <f>18.3873388*1.18</f>
        <v>21.697059783999997</v>
      </c>
      <c r="H180" s="2">
        <f>19.1437370173133*1.2</f>
        <v>22.97248442077596</v>
      </c>
      <c r="I180" s="2">
        <f>(J177*J180+K177*K180)/I177</f>
        <v>23.949291441057557</v>
      </c>
      <c r="J180" s="2">
        <v>23.380357681855557</v>
      </c>
      <c r="K180" s="2">
        <v>24.549752038402055</v>
      </c>
      <c r="L180" s="2">
        <f>(M177*M180+N177*N180)/L177</f>
        <v>25.286500000000007</v>
      </c>
      <c r="M180" s="2">
        <v>24.55</v>
      </c>
      <c r="N180" s="2">
        <v>26.023000000000003</v>
      </c>
      <c r="O180" s="2">
        <f>(P177*P180+Q177*Q180)/O177</f>
        <v>26.828570204222494</v>
      </c>
      <c r="P180" s="2">
        <f>ROUND(N180,2)</f>
        <v>26.02</v>
      </c>
      <c r="Q180" s="2">
        <f>P180*$Q$184</f>
        <v>27.685280000000002</v>
      </c>
      <c r="R180" s="2">
        <f>(S177*S180+T177*T180)/R177</f>
        <v>28.430699999999995</v>
      </c>
      <c r="S180" s="2">
        <v>28.430699999999998</v>
      </c>
      <c r="T180" s="2">
        <v>28.430699999999998</v>
      </c>
      <c r="U180" s="2">
        <f>(V177*V180+W177*W180)/U177</f>
        <v>29.930881506149426</v>
      </c>
      <c r="V180" s="2">
        <f>ROUND(T180,2)</f>
        <v>28.43</v>
      </c>
      <c r="W180" s="2">
        <f>V180*$W$184</f>
        <v>31.338995092648336</v>
      </c>
      <c r="X180" s="2">
        <f>(Y177*Y180+Z177*Z180)/X177</f>
        <v>32.035297816221373</v>
      </c>
      <c r="Y180" s="2">
        <f>ROUND(W180,2)</f>
        <v>31.34</v>
      </c>
      <c r="Z180" s="2">
        <f>Y180*$Z$184</f>
        <v>32.687619999999995</v>
      </c>
      <c r="AA180" s="2">
        <f>(AB177*AB180+AC177*AC180)/AA177</f>
        <v>33.415248424131356</v>
      </c>
      <c r="AB180" s="2">
        <f>ROUND(Z180,2)</f>
        <v>32.69</v>
      </c>
      <c r="AC180" s="2">
        <f>AB180*$AC$184</f>
        <v>34.095669999999998</v>
      </c>
      <c r="AD180" s="2">
        <f>(AE177*AE180+AF177*AF180)/AD177</f>
        <v>35.155623493261409</v>
      </c>
      <c r="AE180" s="2">
        <f>ROUND(AC180,2)</f>
        <v>34.1</v>
      </c>
      <c r="AF180" s="2">
        <f>AE180*$AF$184</f>
        <v>36.146000000000001</v>
      </c>
      <c r="AG180" s="2">
        <f>(AH177*AH180+AI177*AI180)/AG177</f>
        <v>37.082570608049849</v>
      </c>
      <c r="AH180" s="2">
        <f>ROUND(AF180,2)</f>
        <v>36.15</v>
      </c>
      <c r="AI180" s="2">
        <f>AH180*$AI$184</f>
        <v>37.957500000000003</v>
      </c>
      <c r="AJ180" s="2">
        <f>(AK177*AK180+AL177*AL180)/AJ177</f>
        <v>38.769495105633993</v>
      </c>
      <c r="AK180" s="2">
        <f>ROUND(AI180,2)</f>
        <v>37.96</v>
      </c>
      <c r="AL180" s="2">
        <f>AK180*$AL$184</f>
        <v>39.528956163537202</v>
      </c>
      <c r="AM180" s="2">
        <f>(AN177*AN180+AO177*AO180)/AM177</f>
        <v>40.29869570089641</v>
      </c>
      <c r="AN180" s="2">
        <f>ROUND(AL180,2)</f>
        <v>39.53</v>
      </c>
      <c r="AO180" s="2">
        <f>AN180*$AO$184</f>
        <v>41.019879122692657</v>
      </c>
      <c r="AP180" s="2">
        <f>(AQ177*AQ180+AR177*AR180)/AP177</f>
        <v>42.078203218318251</v>
      </c>
      <c r="AQ180" s="2">
        <f>ROUND(AO180,2)</f>
        <v>41.02</v>
      </c>
      <c r="AR180" s="2">
        <f>AQ180*$AR$184</f>
        <v>43.071000000000005</v>
      </c>
      <c r="AS180" s="2">
        <f>(AT177*AT180+AU177*AU180)/AS177</f>
        <v>43.885053526818005</v>
      </c>
      <c r="AT180" s="2">
        <f>ROUND(AR180,2)</f>
        <v>43.07</v>
      </c>
      <c r="AU180" s="2">
        <f>AT180*$AU$184</f>
        <v>44.649729445692344</v>
      </c>
      <c r="AV180" s="2">
        <f>(AW177*AW180+AX177*AX180)/AV177</f>
        <v>45.530513195851626</v>
      </c>
      <c r="AW180" s="2">
        <f>ROUND(AU180,2)</f>
        <v>44.65</v>
      </c>
      <c r="AX180" s="2">
        <f>AW180*$AX$184</f>
        <v>46.356602789927024</v>
      </c>
      <c r="AY180" s="2">
        <f>(AZ177*AZ180+BA177*BA180)/AY177</f>
        <v>47.222343897922926</v>
      </c>
      <c r="AZ180" s="2">
        <f>ROUND(AX180,2)</f>
        <v>46.36</v>
      </c>
      <c r="BA180" s="2">
        <f>AZ180*$BA$184</f>
        <v>48.031387219414036</v>
      </c>
      <c r="BB180" s="2">
        <f>(BC177*BC180+BD177*BD180)/BB177</f>
        <v>48.970605250304686</v>
      </c>
      <c r="BC180" s="2">
        <f>ROUND(BA180,2)</f>
        <v>48.03</v>
      </c>
      <c r="BD180" s="2">
        <f>BC180*$BD$184</f>
        <v>49.853072671656456</v>
      </c>
      <c r="BE180" s="2">
        <f>(BF177*BF180+BG177*BG180)/BE177</f>
        <v>50.557818835839186</v>
      </c>
      <c r="BF180" s="2">
        <f>ROUND(BD180,2)</f>
        <v>49.85</v>
      </c>
      <c r="BG180" s="2">
        <f>BF180*$BG$184</f>
        <v>51.221888128079357</v>
      </c>
      <c r="BH180" s="2">
        <f>(BI177*BI180+BJ177*BJ180)/BH177</f>
        <v>52.680782445841523</v>
      </c>
      <c r="BI180" s="2">
        <f>ROUND(BG180,2)</f>
        <v>51.22</v>
      </c>
      <c r="BJ180" s="2">
        <f>BI180*$BJ$184</f>
        <v>54.051275453104793</v>
      </c>
      <c r="BK180" s="2">
        <f>(BL177*BL180+BM177*BM180)/BK177</f>
        <v>55.444341393225287</v>
      </c>
      <c r="BL180" s="2">
        <f>ROUND(BJ180,2)</f>
        <v>54.05</v>
      </c>
      <c r="BM180" s="2">
        <f>BL180*$BM$184</f>
        <v>56.752499999999998</v>
      </c>
      <c r="BN180" s="2">
        <f>(BO177*BO180+BP177*BP180)/BN177</f>
        <v>58.274097247307068</v>
      </c>
      <c r="BO180" s="2">
        <f>ROUND(BM180,2)</f>
        <v>56.75</v>
      </c>
      <c r="BP180" s="2">
        <f>BO180*$BP$184</f>
        <v>59.703991634229453</v>
      </c>
      <c r="BQ180" s="2">
        <f>(BR177*BR180+BS177*BS180)/BQ177</f>
        <v>60.843589438916773</v>
      </c>
      <c r="BR180" s="2">
        <f>ROUND(BP180,2)</f>
        <v>59.7</v>
      </c>
      <c r="BS180" s="2">
        <f>BR180*$BS$184</f>
        <v>61.916494808006618</v>
      </c>
    </row>
    <row r="181" spans="1:71" ht="30" hidden="1">
      <c r="A181" s="1" t="s">
        <v>18</v>
      </c>
      <c r="B181" s="22" t="s">
        <v>177</v>
      </c>
      <c r="C181" s="19" t="s">
        <v>175</v>
      </c>
      <c r="D181" s="319" t="s">
        <v>352</v>
      </c>
      <c r="E181" s="102"/>
      <c r="F181" s="2">
        <v>46.039508988903279</v>
      </c>
      <c r="G181" s="2">
        <v>51.340180146508736</v>
      </c>
      <c r="H181" s="2">
        <v>52.821297953988797</v>
      </c>
      <c r="I181" s="2">
        <f>(J178*J181+K178*K181)/I178</f>
        <v>55.749198705478058</v>
      </c>
      <c r="J181" s="2">
        <v>54.178628657552764</v>
      </c>
      <c r="K181" s="2">
        <v>57.43689158601132</v>
      </c>
      <c r="L181" s="2">
        <f>(M178*M181+N178*N181)/L178</f>
        <v>61.616892922244539</v>
      </c>
      <c r="M181" s="2">
        <v>57.44</v>
      </c>
      <c r="N181" s="2">
        <v>65.793785844489079</v>
      </c>
      <c r="O181" s="2">
        <f>(P178*P181+Q178*Q181)/O178</f>
        <v>65.790000000000006</v>
      </c>
      <c r="P181" s="2">
        <f>ROUND(N181,2)</f>
        <v>65.790000000000006</v>
      </c>
      <c r="Q181" s="2">
        <f>P181*$Q$185</f>
        <v>65.790000000000006</v>
      </c>
      <c r="R181" s="2">
        <f>(S178*S181+T178*T181)/R178</f>
        <v>68.531100000000023</v>
      </c>
      <c r="S181" s="2">
        <v>68.531100000000023</v>
      </c>
      <c r="T181" s="2">
        <v>68.531100000000023</v>
      </c>
      <c r="U181" s="2">
        <f>(V178*V181+W178*W181)/U178</f>
        <v>71.899992318228072</v>
      </c>
      <c r="V181" s="2">
        <f>ROUND(T181,2)</f>
        <v>68.53</v>
      </c>
      <c r="W181" s="2">
        <f>V181*$W$185</f>
        <v>75.542079975349651</v>
      </c>
      <c r="X181" s="2">
        <f>(Y178*Y181+Z178*Z181)/X178</f>
        <v>75.540000000000006</v>
      </c>
      <c r="Y181" s="2">
        <f>ROUND(W181,2)</f>
        <v>75.540000000000006</v>
      </c>
      <c r="Z181" s="2">
        <f>Y181*$Z$185</f>
        <v>75.540000000000006</v>
      </c>
      <c r="AA181" s="2">
        <f>(AB178*AB181+AC178*AC181)/AA178</f>
        <v>76.930812701993531</v>
      </c>
      <c r="AB181" s="2">
        <f>ROUND(Z181,2)</f>
        <v>75.540000000000006</v>
      </c>
      <c r="AC181" s="2">
        <f>AB181*$AC$185</f>
        <v>78.433920512625548</v>
      </c>
      <c r="AD181" s="2">
        <f>(AE178*AE181+AF178*AF181)/AD178</f>
        <v>78.429999999999993</v>
      </c>
      <c r="AE181" s="2">
        <f>ROUND(AC181,2)</f>
        <v>78.430000000000007</v>
      </c>
      <c r="AF181" s="2">
        <f>AE181*$AF$185</f>
        <v>78.430000000000007</v>
      </c>
      <c r="AG181" s="2">
        <f>(AH178*AH181+AI178*AI181)/AG178</f>
        <v>78.429999999999993</v>
      </c>
      <c r="AH181" s="2">
        <f>ROUND(AF181,2)</f>
        <v>78.430000000000007</v>
      </c>
      <c r="AI181" s="2">
        <f>AH181*$AI$185</f>
        <v>78.430000000000007</v>
      </c>
      <c r="AJ181" s="2">
        <f>(AK178*AK181+AL178*AL181)/AJ178</f>
        <v>78.429999999999993</v>
      </c>
      <c r="AK181" s="2">
        <f>ROUND(AI181,2)</f>
        <v>78.430000000000007</v>
      </c>
      <c r="AL181" s="2">
        <f>AK181*$AL$185</f>
        <v>78.430000000000007</v>
      </c>
      <c r="AM181" s="2">
        <f>(AN178*AN181+AO178*AO181)/AM178</f>
        <v>78.429999999999993</v>
      </c>
      <c r="AN181" s="2">
        <f>ROUND(AL181,2)</f>
        <v>78.430000000000007</v>
      </c>
      <c r="AO181" s="2">
        <f>AN181*$AO$185</f>
        <v>78.430000000000007</v>
      </c>
      <c r="AP181" s="2">
        <f>(AQ178*AQ181+AR178*AR181)/AP178</f>
        <v>78.429999999999993</v>
      </c>
      <c r="AQ181" s="2">
        <f>ROUND(AO181,2)</f>
        <v>78.430000000000007</v>
      </c>
      <c r="AR181" s="2">
        <f>AQ181*$AR$185</f>
        <v>78.430000000000007</v>
      </c>
      <c r="AS181" s="2">
        <f>(AT178*AT181+AU178*AU181)/AS178</f>
        <v>78.429999999999993</v>
      </c>
      <c r="AT181" s="2">
        <f>ROUND(AR181,2)</f>
        <v>78.430000000000007</v>
      </c>
      <c r="AU181" s="2">
        <f>AT181*$AU$185</f>
        <v>78.430000000000007</v>
      </c>
      <c r="AV181" s="2">
        <f>(AW178*AW181+AX178*AX181)/AV178</f>
        <v>78.429999999999993</v>
      </c>
      <c r="AW181" s="2">
        <f>ROUND(AU181,2)</f>
        <v>78.430000000000007</v>
      </c>
      <c r="AX181" s="2">
        <f>AW181*$AX$185</f>
        <v>78.430000000000007</v>
      </c>
      <c r="AY181" s="2">
        <f>(AZ178*AZ181+BA178*BA181)/AY178</f>
        <v>78.429999999999993</v>
      </c>
      <c r="AZ181" s="2">
        <f>ROUND(AX181,2)</f>
        <v>78.430000000000007</v>
      </c>
      <c r="BA181" s="2">
        <f>AZ181*$BA$185</f>
        <v>78.430000000000007</v>
      </c>
      <c r="BB181" s="2">
        <f>(BC178*BC181+BD178*BD181)/BB178</f>
        <v>78.429999999999993</v>
      </c>
      <c r="BC181" s="2">
        <f>ROUND(BA181,2)</f>
        <v>78.430000000000007</v>
      </c>
      <c r="BD181" s="2">
        <f>BC181*$BD$185</f>
        <v>78.430000000000007</v>
      </c>
      <c r="BE181" s="2">
        <f>(BF178*BF181+BG178*BG181)/BE178</f>
        <v>78.429999999999993</v>
      </c>
      <c r="BF181" s="2">
        <f>ROUND(BD181,2)</f>
        <v>78.430000000000007</v>
      </c>
      <c r="BG181" s="2">
        <f>BF181*$BG$185</f>
        <v>78.430000000000007</v>
      </c>
      <c r="BH181" s="2">
        <f>(BI178*BI181+BJ178*BJ181)/BH178</f>
        <v>78.429999999999993</v>
      </c>
      <c r="BI181" s="2">
        <f>ROUND(BG181,2)</f>
        <v>78.430000000000007</v>
      </c>
      <c r="BJ181" s="2">
        <f>BI181*$BJ$185</f>
        <v>78.430000000000007</v>
      </c>
      <c r="BK181" s="2">
        <f>(BL178*BL181+BM178*BM181)/BK178</f>
        <v>78.429999999999993</v>
      </c>
      <c r="BL181" s="2">
        <f>ROUND(BJ181,2)</f>
        <v>78.430000000000007</v>
      </c>
      <c r="BM181" s="2">
        <f>BL181*$BM$185</f>
        <v>78.430000000000007</v>
      </c>
      <c r="BN181" s="2">
        <f>(BO178*BO181+BP178*BP181)/BN178</f>
        <v>78.429999999999993</v>
      </c>
      <c r="BO181" s="2">
        <f>ROUND(BM181,2)</f>
        <v>78.430000000000007</v>
      </c>
      <c r="BP181" s="2">
        <f>BO181*$BP$185</f>
        <v>78.430000000000007</v>
      </c>
      <c r="BQ181" s="2">
        <f>(BR178*BR181+BS178*BS181)/BQ178</f>
        <v>78.429999999999993</v>
      </c>
      <c r="BR181" s="2">
        <f>ROUND(BP181,2)</f>
        <v>78.430000000000007</v>
      </c>
      <c r="BS181" s="2">
        <f>BR181*$BS$185</f>
        <v>78.430000000000007</v>
      </c>
    </row>
    <row r="182" spans="1:71">
      <c r="A182" s="17">
        <v>6</v>
      </c>
      <c r="B182" s="18" t="s">
        <v>346</v>
      </c>
      <c r="C182" s="19" t="s">
        <v>8</v>
      </c>
      <c r="D182" s="319" t="s">
        <v>352</v>
      </c>
      <c r="E182" s="10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>
        <f>R175/O175</f>
        <v>1.0436996173996045</v>
      </c>
      <c r="S182" s="4"/>
      <c r="T182" s="4"/>
      <c r="U182" s="4">
        <f>U191/R191</f>
        <v>1.0514438360704559</v>
      </c>
      <c r="V182" s="4"/>
      <c r="W182" s="4"/>
      <c r="X182" s="4">
        <f>X191/U191</f>
        <v>1.063109842390368</v>
      </c>
      <c r="Y182" s="4"/>
      <c r="Z182" s="4"/>
      <c r="AA182" s="4">
        <f>AA191/X191</f>
        <v>1.0341606195768525</v>
      </c>
      <c r="AB182" s="4"/>
      <c r="AC182" s="4"/>
      <c r="AD182" s="4">
        <f>AD191/AA191</f>
        <v>1.0404804177139748</v>
      </c>
      <c r="AE182" s="4"/>
      <c r="AF182" s="4"/>
      <c r="AG182" s="4">
        <f>AG191/AD191</f>
        <v>1.0356946449634783</v>
      </c>
      <c r="AH182" s="4"/>
      <c r="AI182" s="4"/>
      <c r="AJ182" s="4">
        <f>AJ191/AG191</f>
        <v>1.0301715196887855</v>
      </c>
      <c r="AK182" s="4"/>
      <c r="AL182" s="4"/>
      <c r="AM182" s="4">
        <f>AM191/AJ191</f>
        <v>1.0265495069100061</v>
      </c>
      <c r="AN182" s="4"/>
      <c r="AO182" s="4"/>
      <c r="AP182" s="4">
        <f>AP191/AM191</f>
        <v>1.0300962183768283</v>
      </c>
      <c r="AQ182" s="4"/>
      <c r="AR182" s="4"/>
      <c r="AS182" s="4">
        <f>AS191/AP191</f>
        <v>1.0296658286447318</v>
      </c>
      <c r="AT182" s="4"/>
      <c r="AU182" s="4"/>
      <c r="AV182" s="4">
        <f>AV191/AS191</f>
        <v>1.0262376691551216</v>
      </c>
      <c r="AW182" s="4"/>
      <c r="AX182" s="4"/>
      <c r="AY182" s="4">
        <f>AY191/AV191</f>
        <v>1.0262873592033077</v>
      </c>
      <c r="AZ182" s="4"/>
      <c r="BA182" s="4"/>
      <c r="BB182" s="4">
        <f>BB191/AY191</f>
        <v>1.0264683845021405</v>
      </c>
      <c r="BC182" s="4"/>
      <c r="BD182" s="4"/>
      <c r="BE182" s="4">
        <f>BE191/BB191</f>
        <v>1.0234105098685289</v>
      </c>
      <c r="BF182" s="4"/>
      <c r="BG182" s="4"/>
      <c r="BH182" s="4">
        <f>BH191/BE191</f>
        <v>1.0305962483684832</v>
      </c>
      <c r="BI182" s="4"/>
      <c r="BJ182" s="4"/>
      <c r="BK182" s="4">
        <f>BK191/BH191</f>
        <v>1.0386461115584742</v>
      </c>
      <c r="BL182" s="4"/>
      <c r="BM182" s="4"/>
      <c r="BN182" s="4">
        <f>BN191/BK191</f>
        <v>1.0380994264703685</v>
      </c>
      <c r="BO182" s="4"/>
      <c r="BP182" s="4"/>
      <c r="BQ182" s="4">
        <f>BQ191/BN191</f>
        <v>1.0333255880989838</v>
      </c>
      <c r="BR182" s="4"/>
      <c r="BS182" s="4"/>
    </row>
    <row r="183" spans="1:71">
      <c r="A183" s="17" t="s">
        <v>21</v>
      </c>
      <c r="B183" s="18" t="s">
        <v>180</v>
      </c>
      <c r="C183" s="19" t="s">
        <v>8</v>
      </c>
      <c r="D183" s="319" t="s">
        <v>352</v>
      </c>
      <c r="E183" s="10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201">
        <f>Q179/P179</f>
        <v>1.0369849561032569</v>
      </c>
      <c r="R183" s="4">
        <f>R179/O179</f>
        <v>1.0169855389182449</v>
      </c>
      <c r="S183" s="4"/>
      <c r="T183" s="201">
        <f>T179/S179</f>
        <v>0.97213382356936651</v>
      </c>
      <c r="U183" s="4">
        <f>(U191/U176)/(R191/R176)</f>
        <v>1.0514438360704561</v>
      </c>
      <c r="V183" s="4"/>
      <c r="W183" s="201">
        <f>W179/V179</f>
        <v>1.0716035369033132</v>
      </c>
      <c r="X183" s="4">
        <f>(X191/X176)/(U191/U176)</f>
        <v>1.0631098423903678</v>
      </c>
      <c r="Y183" s="4"/>
      <c r="Z183" s="201">
        <f>Z179/Y179</f>
        <v>0.99929705925984902</v>
      </c>
      <c r="AA183" s="4">
        <f>(AA191/AA176)/(X191/X176)</f>
        <v>1.0341606195768525</v>
      </c>
      <c r="AB183" s="4"/>
      <c r="AC183" s="201">
        <f>AC179/AB179</f>
        <v>1.0137785066765725</v>
      </c>
      <c r="AD183" s="4">
        <f>(AD191/AD176)/(AA191/AA176)</f>
        <v>1.0404804177139748</v>
      </c>
      <c r="AE183" s="4"/>
      <c r="AF183" s="201">
        <f>AF179/AE179</f>
        <v>1.0121988778037658</v>
      </c>
      <c r="AG183" s="4">
        <f>(AG191/AG176)/(AD191/AD176)</f>
        <v>1.0356946449634783</v>
      </c>
      <c r="AH183" s="4"/>
      <c r="AI183" s="201">
        <f>AI179/AH179</f>
        <v>1.0082901052122282</v>
      </c>
      <c r="AJ183" s="4">
        <f>(AJ191/AJ176)/(AG191/AG176)</f>
        <v>1.0301715196887855</v>
      </c>
      <c r="AK183" s="4"/>
      <c r="AL183" s="201">
        <f>AL179/AK179</f>
        <v>1.004575691182708</v>
      </c>
      <c r="AM183" s="4">
        <f>(AM191/AM176)/(AJ191/AJ176)</f>
        <v>1.0265495069100061</v>
      </c>
      <c r="AN183" s="4"/>
      <c r="AO183" s="201">
        <f>AO179/AN179</f>
        <v>1.0037273008658811</v>
      </c>
      <c r="AP183" s="4">
        <f>(AP191/AP176)/(AM191/AM176)</f>
        <v>1.0300962183768283</v>
      </c>
      <c r="AQ183" s="4"/>
      <c r="AR183" s="201">
        <f>AR179/AQ179</f>
        <v>1.0136013025770947</v>
      </c>
      <c r="AS183" s="4">
        <f>(AS191/AS176)/(AP191/AP176)</f>
        <v>1.0296658286447318</v>
      </c>
      <c r="AT183" s="4"/>
      <c r="AU183" s="201">
        <f>AU179/AT179</f>
        <v>1.0063079799622403</v>
      </c>
      <c r="AV183" s="4">
        <f>(AV191/AV176)/(AS191/AS176)</f>
        <v>1.0262376691551218</v>
      </c>
      <c r="AW183" s="4"/>
      <c r="AX183" s="201">
        <f>AX179/AW179</f>
        <v>1.0087387562789876</v>
      </c>
      <c r="AY183" s="4">
        <f>(AY191/AY176)/(AV191/AV176)</f>
        <v>1.0262873592033075</v>
      </c>
      <c r="AZ183" s="4"/>
      <c r="BA183" s="201">
        <f>BA179/AZ179</f>
        <v>1.0085857129124849</v>
      </c>
      <c r="BB183" s="4">
        <f>(BB191/BB176)/(AY191/AY176)</f>
        <v>1.0264683845021405</v>
      </c>
      <c r="BC183" s="4"/>
      <c r="BD183" s="201">
        <f>BD179/BC179</f>
        <v>1.0112358059948319</v>
      </c>
      <c r="BE183" s="4">
        <f>(BE191/BE176)/(BB191/BB176)</f>
        <v>1.0234105098685289</v>
      </c>
      <c r="BF183" s="4"/>
      <c r="BG183" s="201">
        <f>BG179/BF179</f>
        <v>1.0049696736329228</v>
      </c>
      <c r="BH183" s="4">
        <f>(BH191/BH176)/(BE191/BE176)</f>
        <v>1.0305962483684832</v>
      </c>
      <c r="BI183" s="4"/>
      <c r="BJ183" s="201">
        <f>BJ179/BI179</f>
        <v>1.0262526884696141</v>
      </c>
      <c r="BK183" s="4">
        <f>(BK191/BK176)/(BH191/BH176)</f>
        <v>1.0386461115584742</v>
      </c>
      <c r="BL183" s="4"/>
      <c r="BM183" s="201">
        <f>BM179/BL179</f>
        <v>1.024386096455236</v>
      </c>
      <c r="BN183" s="4">
        <f>(BN191/BN176)/(BK191/BK176)</f>
        <v>1.0380994264703685</v>
      </c>
      <c r="BO183" s="4"/>
      <c r="BP183" s="201">
        <f>BP179/BO179</f>
        <v>1.0277139743137471</v>
      </c>
      <c r="BQ183" s="4">
        <f>(BQ191/BQ176)/(BN191/BN176)</f>
        <v>1.0333255880989838</v>
      </c>
      <c r="BR183" s="4"/>
      <c r="BS183" s="201">
        <f>BS179/BR179</f>
        <v>1.0181218070428377</v>
      </c>
    </row>
    <row r="184" spans="1:71" hidden="1">
      <c r="A184" s="17"/>
      <c r="B184" s="22" t="s">
        <v>252</v>
      </c>
      <c r="C184" s="200"/>
      <c r="D184" s="319" t="s">
        <v>352</v>
      </c>
      <c r="E184" s="327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201">
        <f>Q69</f>
        <v>1.0640000000000001</v>
      </c>
      <c r="R184" s="4"/>
      <c r="S184" s="4"/>
      <c r="T184" s="201">
        <f>T180/S180</f>
        <v>1</v>
      </c>
      <c r="U184" s="4"/>
      <c r="V184" s="4"/>
      <c r="W184" s="201">
        <v>1.1023213187706062</v>
      </c>
      <c r="X184" s="4"/>
      <c r="Y184" s="4"/>
      <c r="Z184" s="201">
        <v>1.0429999999999999</v>
      </c>
      <c r="AA184" s="4"/>
      <c r="AB184" s="4"/>
      <c r="AC184" s="201">
        <v>1.0429999999999999</v>
      </c>
      <c r="AD184" s="4"/>
      <c r="AE184" s="4"/>
      <c r="AF184" s="201">
        <v>1.06</v>
      </c>
      <c r="AG184" s="4"/>
      <c r="AH184" s="4"/>
      <c r="AI184" s="201">
        <v>1.05</v>
      </c>
      <c r="AJ184" s="4"/>
      <c r="AK184" s="4"/>
      <c r="AL184" s="201">
        <v>1.0413318272796945</v>
      </c>
      <c r="AM184" s="4"/>
      <c r="AN184" s="4"/>
      <c r="AO184" s="201">
        <v>1.0376898336122604</v>
      </c>
      <c r="AP184" s="4"/>
      <c r="AQ184" s="4"/>
      <c r="AR184" s="201">
        <v>1.05</v>
      </c>
      <c r="AS184" s="4"/>
      <c r="AT184" s="4"/>
      <c r="AU184" s="201">
        <v>1.036678185411942</v>
      </c>
      <c r="AV184" s="4"/>
      <c r="AW184" s="4"/>
      <c r="AX184" s="201">
        <v>1.038221787008444</v>
      </c>
      <c r="AY184" s="4"/>
      <c r="AZ184" s="4"/>
      <c r="BA184" s="201">
        <v>1.036052355897628</v>
      </c>
      <c r="BB184" s="4"/>
      <c r="BC184" s="4"/>
      <c r="BD184" s="201">
        <v>1.0379569575610339</v>
      </c>
      <c r="BE184" s="4"/>
      <c r="BF184" s="4"/>
      <c r="BG184" s="201">
        <v>1.0275203235321837</v>
      </c>
      <c r="BH184" s="4"/>
      <c r="BI184" s="4"/>
      <c r="BJ184" s="201">
        <v>1.0552767562105583</v>
      </c>
      <c r="BK184" s="4"/>
      <c r="BL184" s="4"/>
      <c r="BM184" s="201">
        <v>1.05</v>
      </c>
      <c r="BN184" s="4"/>
      <c r="BO184" s="4"/>
      <c r="BP184" s="201">
        <v>1.0520527160216644</v>
      </c>
      <c r="BQ184" s="4"/>
      <c r="BR184" s="4"/>
      <c r="BS184" s="201">
        <v>1.0371272162145162</v>
      </c>
    </row>
    <row r="185" spans="1:71" hidden="1">
      <c r="A185" s="17"/>
      <c r="B185" s="22" t="s">
        <v>253</v>
      </c>
      <c r="C185" s="200"/>
      <c r="D185" s="319" t="s">
        <v>352</v>
      </c>
      <c r="E185" s="327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201">
        <f>Q70</f>
        <v>1</v>
      </c>
      <c r="R185" s="4"/>
      <c r="S185" s="4"/>
      <c r="T185" s="201">
        <f>T181/S181</f>
        <v>1</v>
      </c>
      <c r="U185" s="4"/>
      <c r="V185" s="4"/>
      <c r="W185" s="201">
        <f>W184</f>
        <v>1.1023213187706062</v>
      </c>
      <c r="X185" s="4"/>
      <c r="Y185" s="4"/>
      <c r="Z185" s="201">
        <f>Z70</f>
        <v>1</v>
      </c>
      <c r="AA185" s="4"/>
      <c r="AB185" s="4"/>
      <c r="AC185" s="201">
        <f>AC70</f>
        <v>1.0383097764446061</v>
      </c>
      <c r="AD185" s="4"/>
      <c r="AE185" s="4"/>
      <c r="AF185" s="201">
        <f>AF70</f>
        <v>1</v>
      </c>
      <c r="AG185" s="4"/>
      <c r="AH185" s="4"/>
      <c r="AI185" s="201">
        <f>AI70</f>
        <v>1</v>
      </c>
      <c r="AJ185" s="4"/>
      <c r="AK185" s="4"/>
      <c r="AL185" s="201">
        <f>AL70</f>
        <v>1</v>
      </c>
      <c r="AM185" s="4"/>
      <c r="AN185" s="4"/>
      <c r="AO185" s="201">
        <f>AO70</f>
        <v>1</v>
      </c>
      <c r="AP185" s="4"/>
      <c r="AQ185" s="4"/>
      <c r="AR185" s="201">
        <f>AR70</f>
        <v>1</v>
      </c>
      <c r="AS185" s="4"/>
      <c r="AT185" s="4"/>
      <c r="AU185" s="201">
        <f>AU70</f>
        <v>1</v>
      </c>
      <c r="AV185" s="4"/>
      <c r="AW185" s="4"/>
      <c r="AX185" s="201">
        <f>AX70</f>
        <v>1</v>
      </c>
      <c r="AY185" s="4"/>
      <c r="AZ185" s="4"/>
      <c r="BA185" s="201">
        <f>BA70</f>
        <v>1</v>
      </c>
      <c r="BB185" s="4"/>
      <c r="BC185" s="4"/>
      <c r="BD185" s="201">
        <f>BD70</f>
        <v>1</v>
      </c>
      <c r="BE185" s="4"/>
      <c r="BF185" s="4"/>
      <c r="BG185" s="201">
        <f>BG70</f>
        <v>1</v>
      </c>
      <c r="BH185" s="4"/>
      <c r="BI185" s="4"/>
      <c r="BJ185" s="201">
        <f>BJ70</f>
        <v>1</v>
      </c>
      <c r="BK185" s="4"/>
      <c r="BL185" s="4"/>
      <c r="BM185" s="201">
        <f>BM70</f>
        <v>1</v>
      </c>
      <c r="BN185" s="4"/>
      <c r="BO185" s="4"/>
      <c r="BP185" s="201">
        <f>BP70</f>
        <v>1</v>
      </c>
      <c r="BQ185" s="4"/>
      <c r="BR185" s="4"/>
      <c r="BS185" s="201">
        <f>BS70</f>
        <v>1</v>
      </c>
    </row>
    <row r="186" spans="1:71" hidden="1"/>
    <row r="187" spans="1:71" hidden="1">
      <c r="A187" s="70"/>
      <c r="B187" s="71" t="s">
        <v>243</v>
      </c>
      <c r="C187" s="72"/>
      <c r="E187" s="95"/>
      <c r="F187" s="72"/>
      <c r="G187" s="72"/>
      <c r="H187" s="72"/>
      <c r="I187" s="72"/>
      <c r="J187" s="72"/>
      <c r="K187" s="72"/>
      <c r="L187" s="72"/>
      <c r="M187" s="72"/>
      <c r="N187" s="72"/>
      <c r="O187" s="72">
        <f>O72</f>
        <v>1.036</v>
      </c>
      <c r="P187" s="72"/>
      <c r="Q187" s="72"/>
      <c r="R187" s="294">
        <v>1.06</v>
      </c>
      <c r="S187" s="72"/>
      <c r="T187" s="72"/>
      <c r="U187" s="72">
        <f>U72</f>
        <v>1.036</v>
      </c>
      <c r="V187" s="72"/>
      <c r="W187" s="72"/>
      <c r="X187" s="294">
        <f>X72</f>
        <v>1.0692741664815753</v>
      </c>
      <c r="Y187" s="72"/>
      <c r="Z187" s="72"/>
      <c r="AA187" s="293">
        <f>AA72</f>
        <v>1.036</v>
      </c>
      <c r="AB187" s="293"/>
      <c r="AC187" s="293"/>
      <c r="AD187" s="293">
        <f>AD72</f>
        <v>1.0442803580890021</v>
      </c>
      <c r="AE187" s="293"/>
      <c r="AF187" s="293"/>
      <c r="AG187" s="293">
        <f>AG72</f>
        <v>1.0437177686006405</v>
      </c>
      <c r="AH187" s="293"/>
      <c r="AI187" s="293"/>
      <c r="AJ187" s="293">
        <f>AJ72</f>
        <v>1.036</v>
      </c>
      <c r="AK187" s="293"/>
      <c r="AL187" s="293"/>
      <c r="AM187" s="293">
        <f>AM72</f>
        <v>1.036</v>
      </c>
      <c r="AN187" s="293"/>
      <c r="AO187" s="293"/>
      <c r="AP187" s="293">
        <f>AP72</f>
        <v>1.036</v>
      </c>
      <c r="AQ187" s="293"/>
      <c r="AR187" s="293"/>
      <c r="AS187" s="293">
        <f>AS72</f>
        <v>1.036</v>
      </c>
      <c r="AT187" s="293"/>
      <c r="AU187" s="293"/>
      <c r="AV187" s="293">
        <f>AV72</f>
        <v>1.036</v>
      </c>
      <c r="AW187" s="293"/>
      <c r="AX187" s="293"/>
      <c r="AY187" s="293">
        <f>AY72</f>
        <v>1.036</v>
      </c>
      <c r="AZ187" s="293"/>
      <c r="BA187" s="293"/>
      <c r="BB187" s="293">
        <f>BB72</f>
        <v>1.036</v>
      </c>
      <c r="BC187" s="293"/>
      <c r="BD187" s="293"/>
      <c r="BE187" s="293">
        <f>BE72</f>
        <v>1.036</v>
      </c>
      <c r="BF187" s="293"/>
      <c r="BG187" s="293"/>
      <c r="BH187" s="293">
        <f>BH72</f>
        <v>1.036</v>
      </c>
      <c r="BI187" s="293"/>
      <c r="BJ187" s="293"/>
      <c r="BK187" s="293">
        <f>BK72</f>
        <v>1.036</v>
      </c>
      <c r="BL187" s="293"/>
      <c r="BM187" s="293"/>
      <c r="BN187" s="293">
        <f>BN72</f>
        <v>1.036</v>
      </c>
      <c r="BO187" s="293"/>
      <c r="BP187" s="293"/>
      <c r="BQ187" s="293">
        <f>BQ72</f>
        <v>1.036</v>
      </c>
      <c r="BR187" s="72"/>
      <c r="BS187" s="72"/>
    </row>
    <row r="188" spans="1:71" hidden="1">
      <c r="A188" s="70"/>
      <c r="B188" s="71" t="s">
        <v>242</v>
      </c>
      <c r="C188" s="72"/>
      <c r="E188" s="95"/>
      <c r="F188" s="72"/>
      <c r="G188" s="72"/>
      <c r="H188" s="72"/>
      <c r="I188" s="72"/>
      <c r="J188" s="72"/>
      <c r="K188" s="72"/>
      <c r="L188" s="72"/>
      <c r="M188" s="72"/>
      <c r="N188" s="72"/>
      <c r="O188" s="72">
        <f>O73</f>
        <v>1.038</v>
      </c>
      <c r="P188" s="72"/>
      <c r="Q188" s="72"/>
      <c r="R188" s="294">
        <v>1.0900000000000001</v>
      </c>
      <c r="S188" s="72"/>
      <c r="T188" s="72"/>
      <c r="U188" s="72">
        <f>U73</f>
        <v>1.038</v>
      </c>
      <c r="V188" s="72"/>
      <c r="W188" s="72"/>
      <c r="X188" s="294">
        <f>X73</f>
        <v>1.0692741664815753</v>
      </c>
      <c r="Y188" s="72"/>
      <c r="Z188" s="72"/>
      <c r="AA188" s="293">
        <f>AA73</f>
        <v>1.038</v>
      </c>
      <c r="AB188" s="293"/>
      <c r="AC188" s="293"/>
      <c r="AD188" s="293">
        <f>AD73</f>
        <v>1.0442803580890021</v>
      </c>
      <c r="AE188" s="293"/>
      <c r="AF188" s="293"/>
      <c r="AG188" s="293">
        <f>AG73</f>
        <v>1.0437177686006405</v>
      </c>
      <c r="AH188" s="293"/>
      <c r="AI188" s="293"/>
      <c r="AJ188" s="293">
        <f>AJ73</f>
        <v>1.038</v>
      </c>
      <c r="AK188" s="293"/>
      <c r="AL188" s="293"/>
      <c r="AM188" s="293">
        <f>AM73</f>
        <v>1.038</v>
      </c>
      <c r="AN188" s="293"/>
      <c r="AO188" s="293"/>
      <c r="AP188" s="293">
        <f>AP73</f>
        <v>1.038</v>
      </c>
      <c r="AQ188" s="293"/>
      <c r="AR188" s="293"/>
      <c r="AS188" s="293">
        <f>AS73</f>
        <v>1.038</v>
      </c>
      <c r="AT188" s="293"/>
      <c r="AU188" s="293"/>
      <c r="AV188" s="293">
        <f>AV73</f>
        <v>1.038</v>
      </c>
      <c r="AW188" s="293"/>
      <c r="AX188" s="293"/>
      <c r="AY188" s="293">
        <f>AY73</f>
        <v>1.038</v>
      </c>
      <c r="AZ188" s="293"/>
      <c r="BA188" s="293"/>
      <c r="BB188" s="293">
        <f>BB73</f>
        <v>1.038</v>
      </c>
      <c r="BC188" s="293"/>
      <c r="BD188" s="293"/>
      <c r="BE188" s="293">
        <f>BE73</f>
        <v>1.038</v>
      </c>
      <c r="BF188" s="293"/>
      <c r="BG188" s="293"/>
      <c r="BH188" s="293">
        <f>BH73</f>
        <v>1.038</v>
      </c>
      <c r="BI188" s="293"/>
      <c r="BJ188" s="293"/>
      <c r="BK188" s="293">
        <f>BK73</f>
        <v>1.038</v>
      </c>
      <c r="BL188" s="293"/>
      <c r="BM188" s="293"/>
      <c r="BN188" s="293">
        <f>BN73</f>
        <v>1.038</v>
      </c>
      <c r="BO188" s="293"/>
      <c r="BP188" s="293"/>
      <c r="BQ188" s="293">
        <f>BQ73</f>
        <v>1.038</v>
      </c>
      <c r="BR188" s="72"/>
      <c r="BS188" s="72"/>
    </row>
    <row r="189" spans="1:71" hidden="1">
      <c r="A189" s="70"/>
      <c r="B189" s="71" t="s">
        <v>241</v>
      </c>
      <c r="C189" s="72"/>
      <c r="E189" s="95"/>
      <c r="F189" s="72"/>
      <c r="G189" s="72"/>
      <c r="H189" s="72"/>
      <c r="I189" s="72"/>
      <c r="J189" s="72"/>
      <c r="K189" s="72"/>
      <c r="L189" s="72"/>
      <c r="M189" s="72"/>
      <c r="N189" s="72"/>
      <c r="O189" s="72">
        <f>O74</f>
        <v>1.044</v>
      </c>
      <c r="P189" s="72"/>
      <c r="Q189" s="72"/>
      <c r="R189" s="294">
        <v>1.0900000000000001</v>
      </c>
      <c r="S189" s="72"/>
      <c r="T189" s="72"/>
      <c r="U189" s="72">
        <f>U74</f>
        <v>1.044</v>
      </c>
      <c r="V189" s="72"/>
      <c r="W189" s="72"/>
      <c r="X189" s="294">
        <f>X74</f>
        <v>1.0692741664815753</v>
      </c>
      <c r="Y189" s="72"/>
      <c r="Z189" s="72"/>
      <c r="AA189" s="293">
        <f>AA74</f>
        <v>1.044</v>
      </c>
      <c r="AB189" s="293"/>
      <c r="AC189" s="293"/>
      <c r="AD189" s="293">
        <f>AD74</f>
        <v>1.0442803580890021</v>
      </c>
      <c r="AE189" s="293"/>
      <c r="AF189" s="293"/>
      <c r="AG189" s="293">
        <f>AG74</f>
        <v>1.0437177686006405</v>
      </c>
      <c r="AH189" s="293"/>
      <c r="AI189" s="293"/>
      <c r="AJ189" s="293">
        <f>AJ74</f>
        <v>1.044</v>
      </c>
      <c r="AK189" s="293"/>
      <c r="AL189" s="293"/>
      <c r="AM189" s="293">
        <f>AM74</f>
        <v>1.044</v>
      </c>
      <c r="AN189" s="293"/>
      <c r="AO189" s="293"/>
      <c r="AP189" s="293">
        <f>AP74</f>
        <v>1.044</v>
      </c>
      <c r="AQ189" s="293"/>
      <c r="AR189" s="293"/>
      <c r="AS189" s="293">
        <f>AS74</f>
        <v>1.044</v>
      </c>
      <c r="AT189" s="293"/>
      <c r="AU189" s="293"/>
      <c r="AV189" s="293">
        <f>AV74</f>
        <v>1.044</v>
      </c>
      <c r="AW189" s="293"/>
      <c r="AX189" s="293"/>
      <c r="AY189" s="293">
        <f>AY74</f>
        <v>1.044</v>
      </c>
      <c r="AZ189" s="293"/>
      <c r="BA189" s="293"/>
      <c r="BB189" s="293">
        <f>BB74</f>
        <v>1.044</v>
      </c>
      <c r="BC189" s="293"/>
      <c r="BD189" s="293"/>
      <c r="BE189" s="293">
        <f>BE74</f>
        <v>1.044</v>
      </c>
      <c r="BF189" s="293"/>
      <c r="BG189" s="293"/>
      <c r="BH189" s="293">
        <f>BH74</f>
        <v>1.044</v>
      </c>
      <c r="BI189" s="293"/>
      <c r="BJ189" s="293"/>
      <c r="BK189" s="293">
        <f>BK74</f>
        <v>1.044</v>
      </c>
      <c r="BL189" s="293"/>
      <c r="BM189" s="293"/>
      <c r="BN189" s="293">
        <f>BN74</f>
        <v>1.044</v>
      </c>
      <c r="BO189" s="293"/>
      <c r="BP189" s="293"/>
      <c r="BQ189" s="293">
        <f>BQ74</f>
        <v>1.044</v>
      </c>
      <c r="BR189" s="72"/>
      <c r="BS189" s="72"/>
    </row>
    <row r="190" spans="1:71">
      <c r="A190" s="86"/>
      <c r="B190" s="87"/>
      <c r="C190" s="88"/>
      <c r="E190" s="96"/>
      <c r="F190" s="88"/>
      <c r="G190" s="88"/>
      <c r="H190" s="88"/>
      <c r="I190" s="88"/>
      <c r="J190" s="88"/>
      <c r="K190" s="88"/>
      <c r="L190" s="88"/>
      <c r="M190" s="88"/>
      <c r="N190" s="150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</row>
    <row r="191" spans="1:71">
      <c r="A191" s="70"/>
      <c r="B191" s="71" t="s">
        <v>267</v>
      </c>
      <c r="C191" s="72"/>
      <c r="D191" s="319" t="s">
        <v>352</v>
      </c>
      <c r="E191" s="95">
        <f>SUM(F191:BS191)</f>
        <v>7826449.7208893644</v>
      </c>
      <c r="F191" s="125">
        <f>F175</f>
        <v>202889.59389249136</v>
      </c>
      <c r="G191" s="125">
        <f>G175</f>
        <v>212526.48333000005</v>
      </c>
      <c r="H191" s="125">
        <f>H175</f>
        <v>216804.58996000001</v>
      </c>
      <c r="I191" s="95">
        <f>J175+K175</f>
        <v>214532.02309166669</v>
      </c>
      <c r="J191" s="95"/>
      <c r="K191" s="95"/>
      <c r="L191" s="95">
        <f>M175+N175</f>
        <v>244410.59360195391</v>
      </c>
      <c r="M191" s="95"/>
      <c r="N191" s="95"/>
      <c r="O191" s="95">
        <f>P175+Q175</f>
        <v>250224.77748800002</v>
      </c>
      <c r="P191" s="95"/>
      <c r="Q191" s="95"/>
      <c r="R191" s="95">
        <f>S175+T175</f>
        <v>261159.50363294617</v>
      </c>
      <c r="S191" s="95"/>
      <c r="T191" s="95"/>
      <c r="U191" s="95">
        <f>V175+W175</f>
        <v>274594.55032608111</v>
      </c>
      <c r="V191" s="95"/>
      <c r="W191" s="95"/>
      <c r="X191" s="95">
        <f>Y175+Z175</f>
        <v>291924.16911841405</v>
      </c>
      <c r="Y191" s="95"/>
      <c r="Z191" s="95"/>
      <c r="AA191" s="95">
        <f>AB175+AC175</f>
        <v>301896.47960495693</v>
      </c>
      <c r="AB191" s="95"/>
      <c r="AC191" s="95"/>
      <c r="AD191" s="95">
        <f>AE175+AF175</f>
        <v>314117.37520574406</v>
      </c>
      <c r="AE191" s="95"/>
      <c r="AF191" s="95"/>
      <c r="AG191" s="95">
        <f>AH175+AI175</f>
        <v>325329.68339057278</v>
      </c>
      <c r="AH191" s="95"/>
      <c r="AI191" s="95"/>
      <c r="AJ191" s="95">
        <f>AK175+AL175</f>
        <v>335145.3743383378</v>
      </c>
      <c r="AK191" s="95"/>
      <c r="AL191" s="95"/>
      <c r="AM191" s="95">
        <f>AN175+AO175</f>
        <v>344043.31877019012</v>
      </c>
      <c r="AN191" s="95"/>
      <c r="AO191" s="95"/>
      <c r="AP191" s="95">
        <f>AQ175+AR175</f>
        <v>354397.72162298649</v>
      </c>
      <c r="AQ191" s="95"/>
      <c r="AR191" s="95"/>
      <c r="AS191" s="95">
        <f>AT175+AU175</f>
        <v>364911.22370473738</v>
      </c>
      <c r="AT191" s="95"/>
      <c r="AU191" s="95"/>
      <c r="AV191" s="95">
        <f>AW175+AX175</f>
        <v>374485.64366329287</v>
      </c>
      <c r="AW191" s="95"/>
      <c r="AX191" s="95"/>
      <c r="AY191" s="95">
        <f>AZ175+BA175</f>
        <v>384329.8822947517</v>
      </c>
      <c r="AZ191" s="95"/>
      <c r="BA191" s="95"/>
      <c r="BB191" s="95">
        <f>BC175+BD175</f>
        <v>394502.4733949916</v>
      </c>
      <c r="BC191" s="95"/>
      <c r="BD191" s="95"/>
      <c r="BE191" s="95">
        <f>BF175+BG175</f>
        <v>403737.97744156409</v>
      </c>
      <c r="BF191" s="95"/>
      <c r="BG191" s="95"/>
      <c r="BH191" s="95">
        <f>BI175+BJ175</f>
        <v>416090.84487515525</v>
      </c>
      <c r="BI191" s="95"/>
      <c r="BJ191" s="95"/>
      <c r="BK191" s="95">
        <f>BL175+BM175</f>
        <v>432171.13808466028</v>
      </c>
      <c r="BL191" s="95"/>
      <c r="BM191" s="95"/>
      <c r="BN191" s="95">
        <f>BO175+BP175</f>
        <v>448636.61058273225</v>
      </c>
      <c r="BO191" s="95"/>
      <c r="BP191" s="95"/>
      <c r="BQ191" s="95">
        <f>BR175+BS175</f>
        <v>463587.68947313656</v>
      </c>
      <c r="BR191" s="95"/>
      <c r="BS191" s="95"/>
    </row>
    <row r="198" spans="1:72" s="274" customFormat="1" ht="18.75">
      <c r="A198" s="329"/>
      <c r="B198" s="330" t="s">
        <v>354</v>
      </c>
      <c r="C198" s="330"/>
      <c r="D198" s="331"/>
      <c r="E198" s="332"/>
      <c r="J198" s="331"/>
      <c r="K198" s="331"/>
      <c r="L198" s="332" t="s">
        <v>355</v>
      </c>
      <c r="V198" s="330"/>
      <c r="W198" s="330"/>
      <c r="X198" s="330"/>
      <c r="Y198" s="330"/>
      <c r="Z198" s="330"/>
      <c r="AB198" s="333"/>
      <c r="AC198" s="334"/>
      <c r="AE198" s="335"/>
      <c r="AF198" s="335"/>
      <c r="AG198" s="335"/>
      <c r="AH198" s="335"/>
      <c r="AI198" s="41"/>
      <c r="AJ198" s="336" t="s">
        <v>356</v>
      </c>
      <c r="AL198" s="337"/>
      <c r="AM198" s="337"/>
      <c r="AN198" s="337"/>
      <c r="AO198" s="337"/>
      <c r="AP198" s="337"/>
      <c r="AQ198" s="337"/>
      <c r="AR198" s="337"/>
      <c r="AS198" s="337"/>
      <c r="AT198" s="337"/>
      <c r="AU198" s="337"/>
      <c r="AV198" s="337"/>
      <c r="AW198" s="337"/>
      <c r="AX198" s="337"/>
      <c r="AY198" s="337"/>
      <c r="AZ198" s="337"/>
      <c r="BA198" s="337"/>
      <c r="BB198" s="337"/>
      <c r="BC198" s="338"/>
      <c r="BD198" s="337"/>
      <c r="BE198" s="337"/>
      <c r="BF198" s="337"/>
      <c r="BG198" s="337"/>
      <c r="BH198" s="339" t="s">
        <v>357</v>
      </c>
      <c r="BT198" s="276"/>
    </row>
    <row r="199" spans="1:72" s="274" customFormat="1" ht="18.75">
      <c r="A199" s="329"/>
      <c r="B199" s="330" t="s">
        <v>358</v>
      </c>
      <c r="C199" s="330"/>
      <c r="D199" s="331"/>
      <c r="E199" s="332"/>
      <c r="J199" s="331"/>
      <c r="K199" s="331"/>
      <c r="L199" s="333"/>
      <c r="U199" s="340"/>
      <c r="V199" s="340"/>
      <c r="W199" s="341"/>
      <c r="X199" s="333"/>
      <c r="Y199" s="330"/>
      <c r="Z199" s="41"/>
      <c r="AB199" s="333"/>
      <c r="AC199" s="334"/>
      <c r="AE199" s="342"/>
      <c r="AF199" s="342"/>
      <c r="AG199" s="343"/>
      <c r="AH199" s="41"/>
      <c r="AI199" s="41"/>
      <c r="AJ199" s="344"/>
      <c r="AK199" s="41"/>
      <c r="AL199" s="345"/>
      <c r="AM199" s="345"/>
      <c r="AN199" s="346"/>
      <c r="AO199" s="346"/>
      <c r="AP199" s="346"/>
      <c r="AQ199" s="346"/>
      <c r="AR199" s="347"/>
      <c r="AS199" s="347"/>
      <c r="AT199" s="347"/>
      <c r="AU199" s="347"/>
      <c r="AV199" s="347"/>
      <c r="AW199" s="347"/>
      <c r="AX199" s="347"/>
      <c r="AY199" s="347"/>
      <c r="AZ199" s="347"/>
      <c r="BA199" s="347"/>
      <c r="BB199" s="347"/>
      <c r="BC199" s="347"/>
      <c r="BD199" s="347"/>
      <c r="BE199" s="347"/>
      <c r="BF199" s="347"/>
      <c r="BG199" s="347"/>
      <c r="BI199" s="347"/>
      <c r="BL199" s="348"/>
      <c r="BT199" s="276"/>
    </row>
    <row r="200" spans="1:72" s="274" customFormat="1" ht="18.75">
      <c r="A200" s="329"/>
      <c r="B200" s="340" t="s">
        <v>359</v>
      </c>
      <c r="C200" s="340"/>
      <c r="D200" s="331"/>
      <c r="E200" s="331"/>
      <c r="J200" s="331"/>
      <c r="K200" s="331"/>
      <c r="L200" s="333"/>
      <c r="U200" s="349"/>
      <c r="V200" s="349"/>
      <c r="W200" s="341"/>
      <c r="X200" s="333"/>
      <c r="Y200" s="330"/>
      <c r="Z200" s="333"/>
      <c r="AB200" s="333"/>
      <c r="AC200" s="334"/>
      <c r="AE200" s="342"/>
      <c r="AF200" s="342"/>
      <c r="AG200" s="343"/>
      <c r="AH200" s="41"/>
      <c r="AI200" s="41"/>
      <c r="AJ200" s="344"/>
      <c r="AK200" s="41"/>
      <c r="AL200" s="345"/>
      <c r="AM200" s="345"/>
      <c r="AN200" s="346"/>
      <c r="AO200" s="346"/>
      <c r="AP200" s="346"/>
      <c r="AQ200" s="346"/>
      <c r="AR200" s="347"/>
      <c r="AS200" s="347"/>
      <c r="AT200" s="347"/>
      <c r="AU200" s="347"/>
      <c r="AV200" s="347"/>
      <c r="AW200" s="347"/>
      <c r="AX200" s="347"/>
      <c r="AY200" s="347"/>
      <c r="AZ200" s="347"/>
      <c r="BA200" s="347"/>
      <c r="BB200" s="347"/>
      <c r="BC200" s="347"/>
      <c r="BD200" s="347"/>
      <c r="BE200" s="347"/>
      <c r="BF200" s="347"/>
      <c r="BG200" s="347"/>
      <c r="BI200" s="347"/>
      <c r="BL200" s="348"/>
      <c r="BT200" s="276"/>
    </row>
    <row r="201" spans="1:72" s="274" customFormat="1" ht="42.75" customHeight="1">
      <c r="A201" s="329"/>
      <c r="B201" s="350" t="s">
        <v>360</v>
      </c>
      <c r="C201" s="350"/>
      <c r="D201" s="331"/>
      <c r="E201" s="351"/>
      <c r="J201" s="331"/>
      <c r="K201" s="331"/>
      <c r="L201" s="351" t="s">
        <v>361</v>
      </c>
      <c r="U201" s="350"/>
      <c r="V201" s="350"/>
      <c r="W201" s="350"/>
      <c r="X201" s="350"/>
      <c r="Y201" s="350"/>
      <c r="Z201" s="350"/>
      <c r="AA201" s="331"/>
      <c r="AB201" s="352"/>
      <c r="AC201" s="353"/>
      <c r="AD201" s="331"/>
      <c r="AE201" s="354"/>
      <c r="AF201" s="354"/>
      <c r="AG201" s="354"/>
      <c r="AH201" s="354"/>
      <c r="AI201" s="41"/>
      <c r="AJ201" s="351" t="s">
        <v>362</v>
      </c>
      <c r="AK201" s="338" t="s">
        <v>363</v>
      </c>
      <c r="AL201" s="345"/>
      <c r="AN201" s="345"/>
      <c r="AO201" s="345"/>
      <c r="AP201" s="345"/>
      <c r="AR201" s="347"/>
      <c r="AS201" s="347"/>
      <c r="AU201" s="338"/>
      <c r="AV201" s="338"/>
      <c r="AW201" s="338"/>
      <c r="AX201" s="338"/>
      <c r="AY201" s="338"/>
      <c r="AZ201" s="338"/>
      <c r="BA201" s="338"/>
      <c r="BB201" s="338"/>
      <c r="BD201" s="338"/>
      <c r="BE201" s="338"/>
      <c r="BF201" s="338"/>
      <c r="BG201" s="347"/>
      <c r="BH201" s="339" t="s">
        <v>364</v>
      </c>
      <c r="BI201" s="347"/>
      <c r="BT201" s="276"/>
    </row>
  </sheetData>
  <dataConsolidate/>
  <mergeCells count="18">
    <mergeCell ref="E123:E124"/>
    <mergeCell ref="A8:A9"/>
    <mergeCell ref="B8:B9"/>
    <mergeCell ref="C8:C9"/>
    <mergeCell ref="A7:C7"/>
    <mergeCell ref="E8:E9"/>
    <mergeCell ref="D8:D9"/>
    <mergeCell ref="E122:BS122"/>
    <mergeCell ref="E7:BS7"/>
    <mergeCell ref="A122:C122"/>
    <mergeCell ref="A123:A124"/>
    <mergeCell ref="B123:B124"/>
    <mergeCell ref="C123:C124"/>
    <mergeCell ref="BB1:BR1"/>
    <mergeCell ref="DQ1:EG1"/>
    <mergeCell ref="A5:AV5"/>
    <mergeCell ref="EM19:EN19"/>
    <mergeCell ref="H4:X4"/>
  </mergeCells>
  <conditionalFormatting sqref="D90:R90 U90 X90 AA90 AD90 AG90 AJ90 AM90 AP90 AS90 AV90 AY90 BB90 BE90 D48:BS51 E163:BS166">
    <cfRule type="cellIs" dxfId="22" priority="24" operator="lessThan">
      <formula>0</formula>
    </cfRule>
  </conditionalFormatting>
  <conditionalFormatting sqref="S90:T90">
    <cfRule type="cellIs" dxfId="21" priority="23" operator="lessThan">
      <formula>0</formula>
    </cfRule>
  </conditionalFormatting>
  <conditionalFormatting sqref="V90:W90">
    <cfRule type="cellIs" dxfId="20" priority="22" operator="lessThan">
      <formula>0</formula>
    </cfRule>
  </conditionalFormatting>
  <conditionalFormatting sqref="Y90:Z90">
    <cfRule type="cellIs" dxfId="19" priority="21" operator="lessThan">
      <formula>0</formula>
    </cfRule>
  </conditionalFormatting>
  <conditionalFormatting sqref="AB90:AC90">
    <cfRule type="cellIs" dxfId="18" priority="20" operator="lessThan">
      <formula>0</formula>
    </cfRule>
  </conditionalFormatting>
  <conditionalFormatting sqref="AE90:AF90">
    <cfRule type="cellIs" dxfId="17" priority="19" operator="lessThan">
      <formula>0</formula>
    </cfRule>
  </conditionalFormatting>
  <conditionalFormatting sqref="AH90:AI90">
    <cfRule type="cellIs" dxfId="16" priority="18" operator="lessThan">
      <formula>0</formula>
    </cfRule>
  </conditionalFormatting>
  <conditionalFormatting sqref="AK90:AL90">
    <cfRule type="cellIs" dxfId="15" priority="17" operator="lessThan">
      <formula>0</formula>
    </cfRule>
  </conditionalFormatting>
  <conditionalFormatting sqref="AN90:AO90">
    <cfRule type="cellIs" dxfId="14" priority="16" operator="lessThan">
      <formula>0</formula>
    </cfRule>
  </conditionalFormatting>
  <conditionalFormatting sqref="AQ90:AR90">
    <cfRule type="cellIs" dxfId="13" priority="15" operator="lessThan">
      <formula>0</formula>
    </cfRule>
  </conditionalFormatting>
  <conditionalFormatting sqref="AT90:AU90">
    <cfRule type="cellIs" dxfId="12" priority="14" operator="lessThan">
      <formula>0</formula>
    </cfRule>
  </conditionalFormatting>
  <conditionalFormatting sqref="AW90:AX90">
    <cfRule type="cellIs" dxfId="11" priority="13" operator="lessThan">
      <formula>0</formula>
    </cfRule>
  </conditionalFormatting>
  <conditionalFormatting sqref="AZ90:BA90">
    <cfRule type="cellIs" dxfId="10" priority="12" operator="lessThan">
      <formula>0</formula>
    </cfRule>
  </conditionalFormatting>
  <conditionalFormatting sqref="BC90:BD90">
    <cfRule type="cellIs" dxfId="9" priority="11" operator="lessThan">
      <formula>0</formula>
    </cfRule>
  </conditionalFormatting>
  <conditionalFormatting sqref="BF90:BG90">
    <cfRule type="cellIs" dxfId="8" priority="10" operator="lessThan">
      <formula>0</formula>
    </cfRule>
  </conditionalFormatting>
  <conditionalFormatting sqref="BH90">
    <cfRule type="cellIs" dxfId="7" priority="9" operator="lessThan">
      <formula>0</formula>
    </cfRule>
  </conditionalFormatting>
  <conditionalFormatting sqref="BI90:BJ90">
    <cfRule type="cellIs" dxfId="6" priority="8" operator="lessThan">
      <formula>0</formula>
    </cfRule>
  </conditionalFormatting>
  <conditionalFormatting sqref="BK90">
    <cfRule type="cellIs" dxfId="5" priority="7" operator="lessThan">
      <formula>0</formula>
    </cfRule>
  </conditionalFormatting>
  <conditionalFormatting sqref="BL90:BM90">
    <cfRule type="cellIs" dxfId="4" priority="6" operator="lessThan">
      <formula>0</formula>
    </cfRule>
  </conditionalFormatting>
  <conditionalFormatting sqref="BN90">
    <cfRule type="cellIs" dxfId="3" priority="5" operator="lessThan">
      <formula>0</formula>
    </cfRule>
  </conditionalFormatting>
  <conditionalFormatting sqref="BO90:BP90">
    <cfRule type="cellIs" dxfId="2" priority="4" operator="lessThan">
      <formula>0</formula>
    </cfRule>
  </conditionalFormatting>
  <conditionalFormatting sqref="BQ90">
    <cfRule type="cellIs" dxfId="1" priority="3" operator="lessThan">
      <formula>0</formula>
    </cfRule>
  </conditionalFormatting>
  <conditionalFormatting sqref="BR90:BS90">
    <cfRule type="cellIs" dxfId="0" priority="2" operator="lessThan">
      <formula>0</formula>
    </cfRule>
  </conditionalFormatting>
  <pageMargins left="0.3" right="0.39370078740157483" top="0.19685039370078741" bottom="0.19685039370078741" header="0.19685039370078741" footer="0.19685039370078741"/>
  <pageSetup paperSize="8" scale="2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F91"/>
  <sheetViews>
    <sheetView tabSelected="1" view="pageBreakPreview" topLeftCell="L1" zoomScale="60" zoomScaleNormal="70" workbookViewId="0">
      <selection activeCell="V1" sqref="V1:AB1"/>
    </sheetView>
  </sheetViews>
  <sheetFormatPr defaultColWidth="9.140625" defaultRowHeight="15" outlineLevelRow="1"/>
  <cols>
    <col min="1" max="1" width="6.85546875" style="40" customWidth="1"/>
    <col min="2" max="2" width="48.5703125" style="41" customWidth="1"/>
    <col min="3" max="3" width="18.5703125" style="97" hidden="1" customWidth="1"/>
    <col min="4" max="4" width="18.7109375" style="42" bestFit="1" customWidth="1"/>
    <col min="5" max="5" width="16.5703125" style="41" bestFit="1" customWidth="1"/>
    <col min="6" max="9" width="15.140625" style="41" bestFit="1" customWidth="1"/>
    <col min="10" max="10" width="15.140625" style="41" customWidth="1"/>
    <col min="11" max="11" width="16.5703125" style="41" bestFit="1" customWidth="1"/>
    <col min="12" max="12" width="16.5703125" style="41" customWidth="1"/>
    <col min="13" max="13" width="15.5703125" style="41" customWidth="1"/>
    <col min="14" max="23" width="15.140625" style="41" bestFit="1" customWidth="1"/>
    <col min="24" max="28" width="15.140625" style="43" bestFit="1" customWidth="1"/>
    <col min="29" max="29" width="15.5703125" style="140" customWidth="1"/>
    <col min="30" max="30" width="14.7109375" style="43" bestFit="1" customWidth="1"/>
    <col min="31" max="31" width="12.5703125" style="43" bestFit="1" customWidth="1"/>
    <col min="32" max="32" width="11.42578125" style="43" bestFit="1" customWidth="1"/>
    <col min="33" max="16384" width="9.140625" style="43"/>
  </cols>
  <sheetData>
    <row r="1" spans="1:30" s="383" customFormat="1" ht="55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381"/>
      <c r="R1" s="382"/>
      <c r="S1" s="382"/>
      <c r="T1" s="382"/>
      <c r="U1" s="382"/>
      <c r="V1" s="403" t="s">
        <v>369</v>
      </c>
      <c r="W1" s="404"/>
      <c r="X1" s="404"/>
      <c r="Y1" s="404"/>
      <c r="Z1" s="404"/>
      <c r="AA1" s="404"/>
      <c r="AB1" s="404"/>
      <c r="AC1"/>
      <c r="AD1"/>
    </row>
    <row r="2" spans="1:30" s="383" customFormat="1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 s="381"/>
      <c r="R2" s="382"/>
      <c r="S2" s="382"/>
      <c r="T2" s="382"/>
      <c r="U2" s="382"/>
      <c r="V2" s="382"/>
      <c r="W2" s="402"/>
      <c r="X2" s="402"/>
      <c r="Y2" s="402"/>
      <c r="Z2" s="402"/>
      <c r="AA2" s="402"/>
      <c r="AB2" s="402"/>
      <c r="AC2"/>
      <c r="AD2"/>
    </row>
    <row r="3" spans="1:30" s="383" customFormat="1" ht="44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 s="381"/>
      <c r="R3" s="382"/>
      <c r="S3" s="382"/>
      <c r="T3" s="382"/>
      <c r="U3" s="382"/>
      <c r="V3" s="403" t="s">
        <v>367</v>
      </c>
      <c r="W3" s="404"/>
      <c r="X3" s="404"/>
      <c r="Y3" s="404"/>
      <c r="Z3" s="404"/>
      <c r="AA3" s="404"/>
      <c r="AB3" s="404"/>
      <c r="AC3"/>
      <c r="AD3"/>
    </row>
    <row r="4" spans="1:30" ht="44.25" customHeight="1">
      <c r="Q4" s="272"/>
      <c r="R4" s="273"/>
      <c r="S4" s="273"/>
      <c r="T4" s="273"/>
      <c r="U4" s="273"/>
      <c r="V4" s="273"/>
      <c r="W4" s="380"/>
      <c r="X4" s="380"/>
      <c r="Y4" s="380"/>
      <c r="Z4" s="380"/>
      <c r="AA4" s="380"/>
      <c r="AB4" s="380"/>
    </row>
    <row r="5" spans="1:30" ht="44.25" customHeight="1">
      <c r="A5" s="408" t="s">
        <v>202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</row>
    <row r="6" spans="1:30" s="49" customFormat="1" ht="15.75">
      <c r="A6" s="44"/>
      <c r="B6" s="286" t="s">
        <v>368</v>
      </c>
      <c r="C6" s="98"/>
      <c r="D6" s="46"/>
      <c r="E6" s="47"/>
      <c r="F6" s="47"/>
      <c r="G6" s="47"/>
      <c r="H6" s="47"/>
      <c r="I6" s="47"/>
      <c r="J6" s="47"/>
      <c r="K6" s="4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AC6" s="141"/>
    </row>
    <row r="7" spans="1:30" ht="20.25" customHeight="1">
      <c r="A7" s="409" t="s">
        <v>47</v>
      </c>
      <c r="B7" s="409" t="s">
        <v>204</v>
      </c>
      <c r="C7" s="411" t="s">
        <v>245</v>
      </c>
      <c r="D7" s="410" t="s">
        <v>324</v>
      </c>
      <c r="E7" s="413" t="s">
        <v>330</v>
      </c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142"/>
    </row>
    <row r="8" spans="1:30" ht="45.75" customHeight="1">
      <c r="A8" s="409"/>
      <c r="B8" s="409"/>
      <c r="C8" s="412"/>
      <c r="D8" s="410"/>
      <c r="E8" s="100" t="s">
        <v>236</v>
      </c>
      <c r="F8" s="100" t="s">
        <v>232</v>
      </c>
      <c r="G8" s="100" t="s">
        <v>233</v>
      </c>
      <c r="H8" s="94" t="s">
        <v>278</v>
      </c>
      <c r="I8" s="68">
        <v>2021</v>
      </c>
      <c r="J8" s="68">
        <v>2022</v>
      </c>
      <c r="K8" s="68">
        <v>2023</v>
      </c>
      <c r="L8" s="68">
        <v>2024</v>
      </c>
      <c r="M8" s="68">
        <v>2025</v>
      </c>
      <c r="N8" s="68">
        <v>2026</v>
      </c>
      <c r="O8" s="68">
        <v>2027</v>
      </c>
      <c r="P8" s="68">
        <v>2028</v>
      </c>
      <c r="Q8" s="68">
        <v>2029</v>
      </c>
      <c r="R8" s="68">
        <v>2030</v>
      </c>
      <c r="S8" s="68">
        <v>2031</v>
      </c>
      <c r="T8" s="68">
        <v>2032</v>
      </c>
      <c r="U8" s="68">
        <v>2033</v>
      </c>
      <c r="V8" s="68">
        <v>2034</v>
      </c>
      <c r="W8" s="68">
        <v>2035</v>
      </c>
      <c r="X8" s="68">
        <v>2036</v>
      </c>
      <c r="Y8" s="263">
        <v>2037</v>
      </c>
      <c r="Z8" s="263">
        <v>2038</v>
      </c>
      <c r="AA8" s="263">
        <v>2039</v>
      </c>
      <c r="AB8" s="263">
        <v>2040</v>
      </c>
      <c r="AC8" s="142"/>
    </row>
    <row r="9" spans="1:30" ht="20.25" customHeight="1">
      <c r="A9" s="51" t="s">
        <v>194</v>
      </c>
      <c r="B9" s="51" t="s">
        <v>4</v>
      </c>
      <c r="C9" s="99"/>
      <c r="D9" s="52" t="s">
        <v>9</v>
      </c>
      <c r="E9" s="51" t="s">
        <v>13</v>
      </c>
      <c r="F9" s="51" t="s">
        <v>173</v>
      </c>
      <c r="G9" s="51" t="s">
        <v>20</v>
      </c>
      <c r="H9" s="51" t="s">
        <v>23</v>
      </c>
      <c r="I9" s="51" t="s">
        <v>25</v>
      </c>
      <c r="J9" s="51" t="s">
        <v>26</v>
      </c>
      <c r="K9" s="51" t="s">
        <v>28</v>
      </c>
      <c r="L9" s="51" t="s">
        <v>32</v>
      </c>
      <c r="M9" s="51" t="s">
        <v>33</v>
      </c>
      <c r="N9" s="51" t="s">
        <v>34</v>
      </c>
      <c r="O9" s="51" t="s">
        <v>35</v>
      </c>
      <c r="P9" s="51" t="s">
        <v>36</v>
      </c>
      <c r="Q9" s="51" t="s">
        <v>37</v>
      </c>
      <c r="R9" s="51" t="s">
        <v>38</v>
      </c>
      <c r="S9" s="51" t="s">
        <v>206</v>
      </c>
      <c r="T9" s="51" t="s">
        <v>207</v>
      </c>
      <c r="U9" s="51" t="s">
        <v>208</v>
      </c>
      <c r="V9" s="51" t="s">
        <v>209</v>
      </c>
      <c r="W9" s="51" t="s">
        <v>210</v>
      </c>
      <c r="X9" s="51" t="s">
        <v>211</v>
      </c>
      <c r="Y9" s="51" t="s">
        <v>316</v>
      </c>
      <c r="Z9" s="51" t="s">
        <v>317</v>
      </c>
      <c r="AA9" s="51" t="s">
        <v>318</v>
      </c>
      <c r="AB9" s="51" t="s">
        <v>319</v>
      </c>
      <c r="AC9" s="143"/>
    </row>
    <row r="10" spans="1:30" ht="20.25" hidden="1" customHeight="1" outlineLevel="1">
      <c r="A10" s="51"/>
      <c r="B10" s="53" t="s">
        <v>45</v>
      </c>
      <c r="C10" s="99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143"/>
    </row>
    <row r="11" spans="1:30" ht="28.5" hidden="1" outlineLevel="1">
      <c r="A11" s="67">
        <v>1</v>
      </c>
      <c r="B11" s="55" t="s">
        <v>212</v>
      </c>
      <c r="C11" s="155">
        <f>C12+C13+C14</f>
        <v>785267.94489270751</v>
      </c>
      <c r="D11" s="156">
        <f>D12+D13+D14</f>
        <v>775307.95407809422</v>
      </c>
      <c r="E11" s="157">
        <f t="shared" ref="E11" si="0">E12+E13+E14</f>
        <v>110247.31695320262</v>
      </c>
      <c r="F11" s="157">
        <f t="shared" ref="F11:G11" si="1">F12+F13+F14</f>
        <v>15549.991640846361</v>
      </c>
      <c r="G11" s="157">
        <f t="shared" si="1"/>
        <v>21350.433671370072</v>
      </c>
      <c r="H11" s="157">
        <f t="shared" ref="H11" si="2">H12+H13+H14</f>
        <v>24207.303458333328</v>
      </c>
      <c r="I11" s="157">
        <f t="shared" ref="I11:X11" si="3">I12+I13+I14</f>
        <v>18161.161818375862</v>
      </c>
      <c r="J11" s="157">
        <f t="shared" si="3"/>
        <v>36899.981716723123</v>
      </c>
      <c r="K11" s="157">
        <f t="shared" si="3"/>
        <v>35163.319593190594</v>
      </c>
      <c r="L11" s="157">
        <f t="shared" si="3"/>
        <v>48744.664686534728</v>
      </c>
      <c r="M11" s="157">
        <f t="shared" si="3"/>
        <v>30485.949020475917</v>
      </c>
      <c r="N11" s="157">
        <f t="shared" si="3"/>
        <v>32994.741103326902</v>
      </c>
      <c r="O11" s="157">
        <f t="shared" si="3"/>
        <v>35403.386638819102</v>
      </c>
      <c r="P11" s="157">
        <f t="shared" si="3"/>
        <v>14630.094915346788</v>
      </c>
      <c r="Q11" s="157">
        <f t="shared" si="3"/>
        <v>29677.570318838276</v>
      </c>
      <c r="R11" s="157">
        <f t="shared" si="3"/>
        <v>27239.055029359784</v>
      </c>
      <c r="S11" s="157">
        <f t="shared" si="3"/>
        <v>27239.055029359784</v>
      </c>
      <c r="T11" s="157">
        <f t="shared" si="3"/>
        <v>40388.255488700372</v>
      </c>
      <c r="U11" s="157">
        <f t="shared" si="3"/>
        <v>27239.055029359784</v>
      </c>
      <c r="V11" s="157">
        <f t="shared" si="3"/>
        <v>34911.192754589909</v>
      </c>
      <c r="W11" s="157">
        <f t="shared" si="3"/>
        <v>27239.055029359784</v>
      </c>
      <c r="X11" s="157">
        <f t="shared" si="3"/>
        <v>28580.150064542097</v>
      </c>
      <c r="Y11" s="157">
        <f t="shared" ref="Y11:Z11" si="4">Y12+Y13+Y14</f>
        <v>27239.055029359784</v>
      </c>
      <c r="Z11" s="157">
        <f t="shared" si="4"/>
        <v>27239.055029359784</v>
      </c>
      <c r="AA11" s="157">
        <f t="shared" ref="AA11:AB11" si="5">AA12+AA13+AA14</f>
        <v>27239.055029359784</v>
      </c>
      <c r="AB11" s="157">
        <f t="shared" si="5"/>
        <v>27239.055029359784</v>
      </c>
      <c r="AC11" s="158"/>
      <c r="AD11" s="84"/>
    </row>
    <row r="12" spans="1:30" hidden="1" outlineLevel="1">
      <c r="A12" s="58" t="s">
        <v>43</v>
      </c>
      <c r="B12" s="59" t="s">
        <v>213</v>
      </c>
      <c r="C12" s="159">
        <f>C18+C21+C17</f>
        <v>606840.39844542183</v>
      </c>
      <c r="D12" s="160">
        <f>D18+D21+D17</f>
        <v>690455.61849914491</v>
      </c>
      <c r="E12" s="161">
        <f t="shared" ref="E12:X12" si="6">E18+E21+E17</f>
        <v>109362.06112000001</v>
      </c>
      <c r="F12" s="161">
        <f t="shared" ref="F12:G12" si="7">F18+F21+F17</f>
        <v>8907.7801399999989</v>
      </c>
      <c r="G12" s="161">
        <f t="shared" si="7"/>
        <v>14679.22</v>
      </c>
      <c r="H12" s="161">
        <f t="shared" ref="H12" si="8">H18+H21+H17</f>
        <v>18383.39</v>
      </c>
      <c r="I12" s="161">
        <f t="shared" si="6"/>
        <v>9957.5293408853995</v>
      </c>
      <c r="J12" s="161">
        <f t="shared" si="6"/>
        <v>25851.008005500877</v>
      </c>
      <c r="K12" s="161">
        <f t="shared" si="6"/>
        <v>25204.923517244577</v>
      </c>
      <c r="L12" s="161">
        <f t="shared" si="6"/>
        <v>37231.688263390955</v>
      </c>
      <c r="M12" s="161">
        <f>M18+M21+M17</f>
        <v>21542.62983360084</v>
      </c>
      <c r="N12" s="161">
        <f t="shared" si="6"/>
        <v>26550.702726106163</v>
      </c>
      <c r="O12" s="161">
        <f t="shared" si="6"/>
        <v>30475.592585650305</v>
      </c>
      <c r="P12" s="161">
        <f t="shared" si="6"/>
        <v>11218.545186229927</v>
      </c>
      <c r="Q12" s="161">
        <f t="shared" si="6"/>
        <v>29298.509237825292</v>
      </c>
      <c r="R12" s="161">
        <f t="shared" si="6"/>
        <v>27239.055029359784</v>
      </c>
      <c r="S12" s="161">
        <f t="shared" si="6"/>
        <v>27239.055029359784</v>
      </c>
      <c r="T12" s="161">
        <f t="shared" si="6"/>
        <v>40388.255488700372</v>
      </c>
      <c r="U12" s="161">
        <f t="shared" si="6"/>
        <v>27239.055029359784</v>
      </c>
      <c r="V12" s="161">
        <f t="shared" si="6"/>
        <v>34911.192754589909</v>
      </c>
      <c r="W12" s="161">
        <f t="shared" si="6"/>
        <v>27239.055029359784</v>
      </c>
      <c r="X12" s="161">
        <f t="shared" si="6"/>
        <v>28580.150064542097</v>
      </c>
      <c r="Y12" s="161">
        <f t="shared" ref="Y12:Z12" si="9">Y18+Y21+Y17</f>
        <v>27239.055029359784</v>
      </c>
      <c r="Z12" s="161">
        <f t="shared" si="9"/>
        <v>27239.055029359784</v>
      </c>
      <c r="AA12" s="161">
        <f t="shared" ref="AA12:AB12" si="10">AA18+AA21+AA17</f>
        <v>27239.055029359784</v>
      </c>
      <c r="AB12" s="161">
        <f t="shared" si="10"/>
        <v>27239.055029359784</v>
      </c>
      <c r="AC12" s="162"/>
      <c r="AD12" s="84"/>
    </row>
    <row r="13" spans="1:30" hidden="1" outlineLevel="1">
      <c r="A13" s="58" t="s">
        <v>42</v>
      </c>
      <c r="B13" s="59" t="s">
        <v>214</v>
      </c>
      <c r="C13" s="163">
        <f>C19</f>
        <v>178427.54644728563</v>
      </c>
      <c r="D13" s="160">
        <f>D19</f>
        <v>84852.335578949322</v>
      </c>
      <c r="E13" s="161">
        <f>E19</f>
        <v>885.25583320261148</v>
      </c>
      <c r="F13" s="161">
        <f t="shared" ref="F13:G13" si="11">F19</f>
        <v>6642.2115008463634</v>
      </c>
      <c r="G13" s="161">
        <f t="shared" si="11"/>
        <v>6671.213671370072</v>
      </c>
      <c r="H13" s="161">
        <f t="shared" ref="H13" si="12">H19</f>
        <v>5823.9134583333298</v>
      </c>
      <c r="I13" s="161">
        <f t="shared" ref="I13:X13" si="13">I19</f>
        <v>8203.6324774904606</v>
      </c>
      <c r="J13" s="161">
        <f t="shared" si="13"/>
        <v>11048.973711222243</v>
      </c>
      <c r="K13" s="161">
        <f t="shared" si="13"/>
        <v>9958.3960759460206</v>
      </c>
      <c r="L13" s="161">
        <f t="shared" si="13"/>
        <v>11512.976423143775</v>
      </c>
      <c r="M13" s="161">
        <f t="shared" si="13"/>
        <v>8943.3191868750764</v>
      </c>
      <c r="N13" s="161">
        <f t="shared" si="13"/>
        <v>6444.0383772207388</v>
      </c>
      <c r="O13" s="161">
        <f t="shared" si="13"/>
        <v>4927.7940531687991</v>
      </c>
      <c r="P13" s="161">
        <f t="shared" si="13"/>
        <v>3411.5497291168617</v>
      </c>
      <c r="Q13" s="161">
        <f t="shared" si="13"/>
        <v>379.061081012984</v>
      </c>
      <c r="R13" s="161">
        <f t="shared" si="13"/>
        <v>0</v>
      </c>
      <c r="S13" s="161">
        <f t="shared" si="13"/>
        <v>0</v>
      </c>
      <c r="T13" s="161">
        <f t="shared" si="13"/>
        <v>0</v>
      </c>
      <c r="U13" s="161">
        <f t="shared" si="13"/>
        <v>0</v>
      </c>
      <c r="V13" s="161">
        <f t="shared" si="13"/>
        <v>0</v>
      </c>
      <c r="W13" s="161">
        <f t="shared" si="13"/>
        <v>0</v>
      </c>
      <c r="X13" s="161">
        <f t="shared" si="13"/>
        <v>0</v>
      </c>
      <c r="Y13" s="161">
        <f t="shared" ref="Y13:Z13" si="14">Y19</f>
        <v>0</v>
      </c>
      <c r="Z13" s="161">
        <f t="shared" si="14"/>
        <v>0</v>
      </c>
      <c r="AA13" s="161">
        <f t="shared" ref="AA13:AB13" si="15">AA19</f>
        <v>0</v>
      </c>
      <c r="AB13" s="161">
        <f t="shared" si="15"/>
        <v>0</v>
      </c>
      <c r="AC13" s="162"/>
      <c r="AD13" s="84"/>
    </row>
    <row r="14" spans="1:30" hidden="1" outlineLevel="1">
      <c r="A14" s="58" t="s">
        <v>148</v>
      </c>
      <c r="B14" s="59" t="s">
        <v>215</v>
      </c>
      <c r="C14" s="164"/>
      <c r="D14" s="160">
        <f>SUM(E14:AB14)</f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2"/>
      <c r="AD14" s="84"/>
    </row>
    <row r="15" spans="1:30" ht="42.75" hidden="1" outlineLevel="1">
      <c r="A15" s="67">
        <v>2</v>
      </c>
      <c r="B15" s="55" t="s">
        <v>216</v>
      </c>
      <c r="C15" s="155">
        <f>C16+C21</f>
        <v>938641.27489270759</v>
      </c>
      <c r="D15" s="264">
        <f>D16+D21</f>
        <v>949880.76152235852</v>
      </c>
      <c r="E15" s="265">
        <f t="shared" ref="E15:X15" si="16">E16+E21</f>
        <v>116535.10644835133</v>
      </c>
      <c r="F15" s="265">
        <f t="shared" ref="F15:G15" si="17">F16+F21</f>
        <v>32966.977707714002</v>
      </c>
      <c r="G15" s="265">
        <f t="shared" si="17"/>
        <v>26401.624195348501</v>
      </c>
      <c r="H15" s="265">
        <f t="shared" ref="H15" si="18">H16+H21</f>
        <v>31338.369703948927</v>
      </c>
      <c r="I15" s="265">
        <f t="shared" si="16"/>
        <v>25891.700831769402</v>
      </c>
      <c r="J15" s="265">
        <f t="shared" si="16"/>
        <v>46683.620259916417</v>
      </c>
      <c r="K15" s="265">
        <f>K16+K21</f>
        <v>60080.065693695549</v>
      </c>
      <c r="L15" s="265">
        <f t="shared" si="16"/>
        <v>75012.094188787596</v>
      </c>
      <c r="M15" s="265">
        <f t="shared" si="16"/>
        <v>48925.528083179888</v>
      </c>
      <c r="N15" s="265">
        <f t="shared" si="16"/>
        <v>49462.856366719949</v>
      </c>
      <c r="O15" s="265">
        <f t="shared" si="16"/>
        <v>47739.449405252293</v>
      </c>
      <c r="P15" s="265">
        <f t="shared" si="16"/>
        <v>34846.685902705969</v>
      </c>
      <c r="Q15" s="265">
        <f t="shared" si="16"/>
        <v>32204.644192258169</v>
      </c>
      <c r="R15" s="265">
        <f t="shared" si="16"/>
        <v>27239.055029359784</v>
      </c>
      <c r="S15" s="265">
        <f t="shared" si="16"/>
        <v>27239.055029359784</v>
      </c>
      <c r="T15" s="265">
        <f t="shared" si="16"/>
        <v>40388.255488700372</v>
      </c>
      <c r="U15" s="265">
        <f t="shared" si="16"/>
        <v>27239.055029359784</v>
      </c>
      <c r="V15" s="265">
        <f t="shared" si="16"/>
        <v>34911.192754589909</v>
      </c>
      <c r="W15" s="265">
        <f t="shared" si="16"/>
        <v>27239.055029359784</v>
      </c>
      <c r="X15" s="265">
        <f t="shared" si="16"/>
        <v>28580.150064542097</v>
      </c>
      <c r="Y15" s="265">
        <f t="shared" ref="Y15:Z15" si="19">Y16+Y21</f>
        <v>27239.055029359784</v>
      </c>
      <c r="Z15" s="265">
        <f t="shared" si="19"/>
        <v>27239.055029359784</v>
      </c>
      <c r="AA15" s="265">
        <f t="shared" ref="AA15:AB15" si="20">AA16+AA21</f>
        <v>27239.055029359784</v>
      </c>
      <c r="AB15" s="265">
        <f t="shared" si="20"/>
        <v>27239.055029359784</v>
      </c>
      <c r="AC15" s="158"/>
      <c r="AD15" s="84"/>
    </row>
    <row r="16" spans="1:30" hidden="1" outlineLevel="1">
      <c r="A16" s="58" t="s">
        <v>5</v>
      </c>
      <c r="B16" s="59" t="s">
        <v>217</v>
      </c>
      <c r="C16" s="163">
        <f>C17+C18+C19+C20</f>
        <v>785267.94489270751</v>
      </c>
      <c r="D16" s="174">
        <f>D17+D18+D19+D20</f>
        <v>774349.4707098112</v>
      </c>
      <c r="E16" s="165">
        <f t="shared" ref="E16" si="21">E17+E18+E19+E20</f>
        <v>15631.81044835132</v>
      </c>
      <c r="F16" s="165">
        <f t="shared" ref="F16:G16" si="22">F17+F18+F19+F20</f>
        <v>25917.261867714005</v>
      </c>
      <c r="G16" s="165">
        <f t="shared" si="22"/>
        <v>26331.954195348502</v>
      </c>
      <c r="H16" s="165">
        <f t="shared" ref="H16" si="23">H17+H18+H19+H20</f>
        <v>31338.369703948927</v>
      </c>
      <c r="I16" s="165">
        <f t="shared" ref="I16:X16" si="24">I17+I18+I19+I20</f>
        <v>25891.700831769402</v>
      </c>
      <c r="J16" s="165">
        <f t="shared" si="24"/>
        <v>31777.333925417006</v>
      </c>
      <c r="K16" s="165">
        <f t="shared" si="24"/>
        <v>38154.214705781356</v>
      </c>
      <c r="L16" s="165">
        <f t="shared" si="24"/>
        <v>44335.622538653937</v>
      </c>
      <c r="M16" s="165">
        <f t="shared" si="24"/>
        <v>48925.528083179888</v>
      </c>
      <c r="N16" s="165">
        <f t="shared" si="24"/>
        <v>49462.856366719949</v>
      </c>
      <c r="O16" s="165">
        <f t="shared" si="24"/>
        <v>47739.449405252293</v>
      </c>
      <c r="P16" s="165">
        <f t="shared" si="24"/>
        <v>34846.685902705969</v>
      </c>
      <c r="Q16" s="165">
        <f t="shared" si="24"/>
        <v>32204.644192258169</v>
      </c>
      <c r="R16" s="165">
        <f t="shared" si="24"/>
        <v>27239.055029359784</v>
      </c>
      <c r="S16" s="165">
        <f t="shared" si="24"/>
        <v>27239.055029359784</v>
      </c>
      <c r="T16" s="165">
        <f t="shared" si="24"/>
        <v>40388.255488700372</v>
      </c>
      <c r="U16" s="165">
        <f t="shared" si="24"/>
        <v>27239.055029359784</v>
      </c>
      <c r="V16" s="165">
        <f t="shared" si="24"/>
        <v>34911.192754589909</v>
      </c>
      <c r="W16" s="165">
        <f t="shared" si="24"/>
        <v>27239.055029359784</v>
      </c>
      <c r="X16" s="165">
        <f t="shared" si="24"/>
        <v>28580.150064542097</v>
      </c>
      <c r="Y16" s="165">
        <f t="shared" ref="Y16:Z16" si="25">Y17+Y18+Y19+Y20</f>
        <v>27239.055029359784</v>
      </c>
      <c r="Z16" s="165">
        <f t="shared" si="25"/>
        <v>27239.055029359784</v>
      </c>
      <c r="AA16" s="165">
        <f t="shared" ref="AA16:AB16" si="26">AA17+AA18+AA19+AA20</f>
        <v>27239.055029359784</v>
      </c>
      <c r="AB16" s="165">
        <f t="shared" si="26"/>
        <v>27239.055029359784</v>
      </c>
      <c r="AC16" s="162"/>
      <c r="AD16" s="84"/>
    </row>
    <row r="17" spans="1:31" hidden="1" outlineLevel="1">
      <c r="A17" s="58" t="s">
        <v>218</v>
      </c>
      <c r="B17" s="59" t="s">
        <v>147</v>
      </c>
      <c r="C17" s="164">
        <v>208163.60031953588</v>
      </c>
      <c r="D17" s="174">
        <f>SUM(E17:AB17)</f>
        <v>433343.41340429574</v>
      </c>
      <c r="E17" s="165">
        <f>'Прил 9 коррект'!F48</f>
        <v>8458.76512</v>
      </c>
      <c r="F17" s="165">
        <f>'Прил 9 коррект'!G48</f>
        <v>1858.0643</v>
      </c>
      <c r="G17" s="165">
        <f>'Прил 9 коррект'!H48</f>
        <v>14609.55</v>
      </c>
      <c r="H17" s="165">
        <f>'Прил 9 коррект'!I48</f>
        <v>18383.39</v>
      </c>
      <c r="I17" s="165">
        <f>'Прил 9 коррект'!L48</f>
        <v>9957.5293408853995</v>
      </c>
      <c r="J17" s="165">
        <f>'Прил 9 коррект'!O48</f>
        <v>10944.721671001464</v>
      </c>
      <c r="K17" s="165">
        <f>'Прил 9 коррект'!R48</f>
        <v>2322.308928854829</v>
      </c>
      <c r="L17" s="165">
        <f>'Прил 9 коррект'!U48</f>
        <v>971.62552710690943</v>
      </c>
      <c r="M17" s="165">
        <f>'Прил 9 коррект'!X48</f>
        <v>8799.4759666558166</v>
      </c>
      <c r="N17" s="165">
        <f>'Прил 9 коррект'!AA48</f>
        <v>10770.939765966734</v>
      </c>
      <c r="O17" s="165">
        <f>'Прил 9 коррект'!AD48</f>
        <v>14902.992262926589</v>
      </c>
      <c r="P17" s="165">
        <f>'Прил 9 коррект'!AG48</f>
        <v>7022.4640420006035</v>
      </c>
      <c r="Q17" s="165">
        <f>'Прил 9 коррект'!AJ48</f>
        <v>24711.981155939891</v>
      </c>
      <c r="R17" s="165">
        <f>'Прил 9 коррект'!AM48</f>
        <v>27239.055029359784</v>
      </c>
      <c r="S17" s="165">
        <f>'Прил 9 коррект'!AP48</f>
        <v>27239.055029359784</v>
      </c>
      <c r="T17" s="165">
        <f>'Прил 9 коррект'!AS48</f>
        <v>27239.055029359784</v>
      </c>
      <c r="U17" s="165">
        <f>'Прил 9 коррект'!AV48</f>
        <v>27239.055029359784</v>
      </c>
      <c r="V17" s="165">
        <f>'Прил 9 коррект'!AY48</f>
        <v>27239.055029359784</v>
      </c>
      <c r="W17" s="165">
        <f>'Прил 9 коррект'!BB48</f>
        <v>27239.055029359784</v>
      </c>
      <c r="X17" s="165">
        <f>'Прил 9 коррект'!BE48</f>
        <v>27239.055029359784</v>
      </c>
      <c r="Y17" s="165">
        <f>'Прил 9 коррект'!BH48</f>
        <v>27239.055029359784</v>
      </c>
      <c r="Z17" s="165">
        <f>'Прил 9 коррект'!BK48</f>
        <v>27239.055029359784</v>
      </c>
      <c r="AA17" s="165">
        <f>'Прил 9 коррект'!BN48</f>
        <v>27239.055029359784</v>
      </c>
      <c r="AB17" s="165">
        <f>'Прил 9 коррект'!BQ48</f>
        <v>27239.055029359784</v>
      </c>
      <c r="AC17" s="166">
        <f>'Прил 9 коррект'!E48</f>
        <v>433343.41340429574</v>
      </c>
      <c r="AD17" s="167">
        <f>AC17-D17</f>
        <v>0</v>
      </c>
    </row>
    <row r="18" spans="1:31" hidden="1" outlineLevel="1">
      <c r="A18" s="58" t="s">
        <v>219</v>
      </c>
      <c r="B18" s="59" t="s">
        <v>220</v>
      </c>
      <c r="C18" s="164">
        <v>245303.46812588585</v>
      </c>
      <c r="D18" s="174">
        <f>SUM(E18:AB18)</f>
        <v>81580.914282301834</v>
      </c>
      <c r="E18" s="165">
        <f>'Прил 9 коррект'!F54</f>
        <v>0</v>
      </c>
      <c r="F18" s="165">
        <f>'Прил 9 коррект'!G54</f>
        <v>0</v>
      </c>
      <c r="G18" s="165">
        <f>'Прил 9 коррект'!H54</f>
        <v>0</v>
      </c>
      <c r="H18" s="165">
        <f>'Прил 9 коррект'!I54</f>
        <v>0</v>
      </c>
      <c r="I18" s="165">
        <f>'Прил 9 коррект'!L54</f>
        <v>0</v>
      </c>
      <c r="J18" s="165">
        <f>'Прил 9 коррект'!O54</f>
        <v>0</v>
      </c>
      <c r="K18" s="165">
        <f>'Прил 9 коррект'!R54</f>
        <v>956.76360047555067</v>
      </c>
      <c r="L18" s="165">
        <f>'Прил 9 коррект'!U54</f>
        <v>5583.5910861503799</v>
      </c>
      <c r="M18" s="165">
        <f>'Прил 9 коррект'!X54</f>
        <v>12743.153866945022</v>
      </c>
      <c r="N18" s="165">
        <f>'Прил 9 коррект'!AA54</f>
        <v>15779.762960139429</v>
      </c>
      <c r="O18" s="165">
        <f>'Прил 9 коррект'!AD54</f>
        <v>15572.600322723716</v>
      </c>
      <c r="P18" s="165">
        <f>'Прил 9 коррект'!AG54</f>
        <v>4196.0811442293225</v>
      </c>
      <c r="Q18" s="165">
        <f>'Прил 9 коррект'!AJ54</f>
        <v>4586.5280818853998</v>
      </c>
      <c r="R18" s="165">
        <f>'Прил 9 коррект'!AM54</f>
        <v>0</v>
      </c>
      <c r="S18" s="165">
        <f>'Прил 9 коррект'!AP54</f>
        <v>0</v>
      </c>
      <c r="T18" s="165">
        <f>'Прил 9 коррект'!AS54</f>
        <v>13149.200459340587</v>
      </c>
      <c r="U18" s="165">
        <f>'Прил 9 коррект'!AV54</f>
        <v>0</v>
      </c>
      <c r="V18" s="165">
        <f>'Прил 9 коррект'!AY54</f>
        <v>7672.1377252301209</v>
      </c>
      <c r="W18" s="165">
        <f>'Прил 9 коррект'!BB54</f>
        <v>0</v>
      </c>
      <c r="X18" s="165">
        <f>'Прил 9 коррект'!BE54</f>
        <v>1341.0950351823121</v>
      </c>
      <c r="Y18" s="165">
        <f>'Прил 9 коррект'!BH54</f>
        <v>0</v>
      </c>
      <c r="Z18" s="165">
        <f>'Прил 9 коррект'!BK54</f>
        <v>0</v>
      </c>
      <c r="AA18" s="165">
        <f>'Прил 9 коррект'!BN54</f>
        <v>0</v>
      </c>
      <c r="AB18" s="165">
        <f>'Прил 9 коррект'!BQ54</f>
        <v>0</v>
      </c>
      <c r="AC18" s="162">
        <f>'Прил 9 коррект'!E54</f>
        <v>81580.914282301834</v>
      </c>
      <c r="AD18" s="167">
        <f t="shared" ref="AD18:AD19" si="27">AC18-D18</f>
        <v>0</v>
      </c>
      <c r="AE18" s="84"/>
    </row>
    <row r="19" spans="1:31" hidden="1" outlineLevel="1">
      <c r="A19" s="58" t="s">
        <v>221</v>
      </c>
      <c r="B19" s="59" t="s">
        <v>214</v>
      </c>
      <c r="C19" s="164">
        <v>178427.54644728563</v>
      </c>
      <c r="D19" s="174">
        <f>SUM(E19:AB19)</f>
        <v>84852.335578949322</v>
      </c>
      <c r="E19" s="168">
        <f>'Прил 9 коррект'!F56+'Прил 9 коррект'!F51</f>
        <v>885.25583320261148</v>
      </c>
      <c r="F19" s="168">
        <f>'Прил 9 коррект'!G56+'Прил 9 коррект'!G51</f>
        <v>6642.2115008463634</v>
      </c>
      <c r="G19" s="168">
        <f>'Прил 9 коррект'!H56+'Прил 9 коррект'!H51</f>
        <v>6671.213671370072</v>
      </c>
      <c r="H19" s="165">
        <f>'Прил 9 коррект'!I56+'Прил 9 коррект'!I51</f>
        <v>5823.9134583333298</v>
      </c>
      <c r="I19" s="165">
        <f>'Прил 9 коррект'!L56+'Прил 9 коррект'!L51</f>
        <v>8203.6324774904606</v>
      </c>
      <c r="J19" s="165">
        <f>'Прил 9 коррект'!O56+'Прил 9 коррект'!O51</f>
        <v>11048.973711222243</v>
      </c>
      <c r="K19" s="165">
        <f>'Прил 9 коррект'!R56+'Прил 9 коррект'!R51</f>
        <v>9958.3960759460206</v>
      </c>
      <c r="L19" s="165">
        <f>'Прил 9 коррект'!U56+'Прил 9 коррект'!U51</f>
        <v>11512.976423143775</v>
      </c>
      <c r="M19" s="165">
        <f>'Прил 9 коррект'!X56+'Прил 9 коррект'!X51</f>
        <v>8943.3191868750764</v>
      </c>
      <c r="N19" s="165">
        <f>'Прил 9 коррект'!AA56+'Прил 9 коррект'!AA51</f>
        <v>6444.0383772207388</v>
      </c>
      <c r="O19" s="165">
        <f>'Прил 9 коррект'!AD56+'Прил 9 коррект'!AD51</f>
        <v>4927.7940531687991</v>
      </c>
      <c r="P19" s="165">
        <f>'Прил 9 коррект'!AG56+'Прил 9 коррект'!AG51</f>
        <v>3411.5497291168617</v>
      </c>
      <c r="Q19" s="165">
        <f>'Прил 9 коррект'!AJ56+'Прил 9 коррект'!AJ51</f>
        <v>379.061081012984</v>
      </c>
      <c r="R19" s="165">
        <f>'Прил 9 коррект'!AM56+'Прил 9 коррект'!AM51</f>
        <v>0</v>
      </c>
      <c r="S19" s="165">
        <f>'Прил 9 коррект'!AP56+'Прил 9 коррект'!AP51</f>
        <v>0</v>
      </c>
      <c r="T19" s="165">
        <f>'Прил 9 коррект'!AS56+'Прил 9 коррект'!AS51</f>
        <v>0</v>
      </c>
      <c r="U19" s="165">
        <f>'Прил 9 коррект'!AV56+'Прил 9 коррект'!AV51</f>
        <v>0</v>
      </c>
      <c r="V19" s="165">
        <f>'Прил 9 коррект'!AY56+'Прил 9 коррект'!AY51</f>
        <v>0</v>
      </c>
      <c r="W19" s="165">
        <f>'Прил 9 коррект'!BB56+'Прил 9 коррект'!BB51</f>
        <v>0</v>
      </c>
      <c r="X19" s="165">
        <f>'Прил 9 коррект'!BE56+'Прил 9 коррект'!BE51</f>
        <v>0</v>
      </c>
      <c r="Y19" s="165">
        <f>'Прил 9 коррект'!BH56+'Прил 9 коррект'!BH51</f>
        <v>0</v>
      </c>
      <c r="Z19" s="165">
        <f>'Прил 9 коррект'!BK56+'Прил 9 коррект'!BK51</f>
        <v>0</v>
      </c>
      <c r="AA19" s="165">
        <f>'Прил 9 коррект'!BN56+'Прил 9 коррект'!BN51</f>
        <v>0</v>
      </c>
      <c r="AB19" s="165">
        <f>'Прил 9 коррект'!BQ56+'Прил 9 коррект'!BQ51</f>
        <v>0</v>
      </c>
      <c r="AC19" s="169">
        <f>'Прил 9 коррект'!E51+'Прил 9 коррект'!E56</f>
        <v>84852.335578949336</v>
      </c>
      <c r="AD19" s="167">
        <f t="shared" si="27"/>
        <v>0</v>
      </c>
    </row>
    <row r="20" spans="1:31" ht="30" hidden="1" outlineLevel="1">
      <c r="A20" s="58" t="s">
        <v>222</v>
      </c>
      <c r="B20" s="59" t="s">
        <v>223</v>
      </c>
      <c r="C20" s="164">
        <v>153373.33000000002</v>
      </c>
      <c r="D20" s="174">
        <f>SUM(E20:AB20)</f>
        <v>174572.80744426436</v>
      </c>
      <c r="E20" s="168">
        <f>'Прил 9 коррект'!F50+'Прил 9 коррект'!F55</f>
        <v>6287.7894951487096</v>
      </c>
      <c r="F20" s="168">
        <f>'Прил 9 коррект'!G50+'Прил 9 коррект'!G55</f>
        <v>17416.986066867641</v>
      </c>
      <c r="G20" s="168">
        <f>'Прил 9 коррект'!H50+'Прил 9 коррект'!H55</f>
        <v>5051.1905239784301</v>
      </c>
      <c r="H20" s="165">
        <f>'Прил 9 коррект'!I50+'Прил 9 коррект'!I55</f>
        <v>7131.0662456155997</v>
      </c>
      <c r="I20" s="165">
        <f>'Прил 9 коррект'!L50+'Прил 9 коррект'!L55</f>
        <v>7730.5390133935398</v>
      </c>
      <c r="J20" s="165">
        <f>'Прил 9 коррект'!O50+'Прил 9 коррект'!O55</f>
        <v>9783.6385431932995</v>
      </c>
      <c r="K20" s="165">
        <f>'Прил 9 коррект'!R50+'Прил 9 коррект'!R55</f>
        <v>24916.746100504955</v>
      </c>
      <c r="L20" s="165">
        <f>'Прил 9 коррект'!U50+'Прил 9 коррект'!U55</f>
        <v>26267.429502252875</v>
      </c>
      <c r="M20" s="165">
        <f>'Прил 9 коррект'!X50+'Прил 9 коррект'!X55</f>
        <v>18439.579062703968</v>
      </c>
      <c r="N20" s="165">
        <f>'Прил 9 коррект'!AA50+'Прил 9 коррект'!AA55</f>
        <v>16468.115263393051</v>
      </c>
      <c r="O20" s="165">
        <f>'Прил 9 коррект'!AD50+'Прил 9 коррект'!AD55</f>
        <v>12336.062766433195</v>
      </c>
      <c r="P20" s="165">
        <f>'Прил 9 коррект'!AG50+'Прил 9 коррект'!AG55</f>
        <v>20216.590987359181</v>
      </c>
      <c r="Q20" s="165">
        <f>'Прил 9 коррект'!AJ50+'Прил 9 коррект'!AJ55</f>
        <v>2527.073873419894</v>
      </c>
      <c r="R20" s="165">
        <f>'Прил 9 коррект'!AM50+'Прил 9 коррект'!AM55</f>
        <v>0</v>
      </c>
      <c r="S20" s="165">
        <f>'Прил 9 коррект'!AP50+'Прил 9 коррект'!AP55</f>
        <v>0</v>
      </c>
      <c r="T20" s="165">
        <f>'Прил 9 коррект'!AS50+'Прил 9 коррект'!AS55</f>
        <v>0</v>
      </c>
      <c r="U20" s="165">
        <f>'Прил 9 коррект'!AV50+'Прил 9 коррект'!AV55</f>
        <v>0</v>
      </c>
      <c r="V20" s="165">
        <f>'Прил 9 коррект'!AY50+'Прил 9 коррект'!AY55</f>
        <v>0</v>
      </c>
      <c r="W20" s="165">
        <f>'Прил 9 коррект'!BB50+'Прил 9 коррект'!BB55</f>
        <v>0</v>
      </c>
      <c r="X20" s="165">
        <f>'Прил 9 коррект'!BE50+'Прил 9 коррект'!BE55</f>
        <v>0</v>
      </c>
      <c r="Y20" s="165">
        <f>'Прил 9 коррект'!BH50+'Прил 9 коррект'!BH55</f>
        <v>0</v>
      </c>
      <c r="Z20" s="165">
        <f>'Прил 9 коррект'!BK50+'Прил 9 коррект'!BK55</f>
        <v>0</v>
      </c>
      <c r="AA20" s="165">
        <f>'Прил 9 коррект'!BN50+'Прил 9 коррект'!BN55</f>
        <v>0</v>
      </c>
      <c r="AB20" s="165">
        <f>'Прил 9 коррект'!BQ50+'Прил 9 коррект'!BQ55</f>
        <v>0</v>
      </c>
      <c r="AC20" s="169">
        <f>'Прил 9 коррект'!E50+'Прил 9 коррект'!E55</f>
        <v>174572.8074442643</v>
      </c>
      <c r="AD20" s="167">
        <f>AC20-D20</f>
        <v>0</v>
      </c>
    </row>
    <row r="21" spans="1:31" hidden="1" outlineLevel="1">
      <c r="A21" s="58" t="s">
        <v>6</v>
      </c>
      <c r="B21" s="59" t="s">
        <v>224</v>
      </c>
      <c r="C21" s="164">
        <v>153373.33000000002</v>
      </c>
      <c r="D21" s="173">
        <f>SUM(E21:AB21)</f>
        <v>175531.29081254729</v>
      </c>
      <c r="E21" s="165">
        <f>97993.9547286723+6.46500000000015+2902.87627132772</f>
        <v>100903.29600000002</v>
      </c>
      <c r="F21" s="165">
        <f>7056.18084-6.46500000000015</f>
        <v>7049.7158399999998</v>
      </c>
      <c r="G21" s="165">
        <v>69.67</v>
      </c>
      <c r="H21" s="165">
        <v>0</v>
      </c>
      <c r="I21" s="165">
        <v>0</v>
      </c>
      <c r="J21" s="165">
        <f>J69</f>
        <v>14906.286334499413</v>
      </c>
      <c r="K21" s="165">
        <f t="shared" ref="K21:L21" si="28">K69</f>
        <v>21925.850987914197</v>
      </c>
      <c r="L21" s="165">
        <f t="shared" si="28"/>
        <v>30676.471650133666</v>
      </c>
      <c r="M21" s="165">
        <v>0</v>
      </c>
      <c r="N21" s="165">
        <v>0</v>
      </c>
      <c r="O21" s="165">
        <v>0</v>
      </c>
      <c r="P21" s="165">
        <v>0</v>
      </c>
      <c r="Q21" s="165">
        <v>0</v>
      </c>
      <c r="R21" s="165">
        <v>0</v>
      </c>
      <c r="S21" s="165">
        <v>0</v>
      </c>
      <c r="T21" s="165">
        <v>0</v>
      </c>
      <c r="U21" s="165">
        <v>0</v>
      </c>
      <c r="V21" s="165">
        <v>0</v>
      </c>
      <c r="W21" s="165">
        <v>0</v>
      </c>
      <c r="X21" s="165">
        <v>0</v>
      </c>
      <c r="Y21" s="165">
        <v>0</v>
      </c>
      <c r="Z21" s="165">
        <v>0</v>
      </c>
      <c r="AA21" s="165">
        <v>0</v>
      </c>
      <c r="AB21" s="165">
        <v>0</v>
      </c>
      <c r="AC21" s="162"/>
      <c r="AD21" s="84"/>
    </row>
    <row r="22" spans="1:31" hidden="1" outlineLevel="1">
      <c r="A22" s="67"/>
      <c r="B22" s="55" t="s">
        <v>46</v>
      </c>
      <c r="C22" s="170"/>
      <c r="D22" s="266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2"/>
      <c r="AD22" s="84"/>
    </row>
    <row r="23" spans="1:31" ht="28.5" hidden="1" outlineLevel="1">
      <c r="A23" s="67" t="s">
        <v>9</v>
      </c>
      <c r="B23" s="55" t="s">
        <v>212</v>
      </c>
      <c r="C23" s="155">
        <f>C24+C25+C26</f>
        <v>399931.44271534053</v>
      </c>
      <c r="D23" s="267">
        <f>D24+D25+D26</f>
        <v>447343.10693388723</v>
      </c>
      <c r="E23" s="265">
        <f t="shared" ref="E23" si="29">E24+E25+E26</f>
        <v>37179.998027305861</v>
      </c>
      <c r="F23" s="265">
        <f t="shared" ref="F23:G23" si="30">F24+F25+F26</f>
        <v>9224.904799323127</v>
      </c>
      <c r="G23" s="265">
        <f t="shared" si="30"/>
        <v>19057.615095296591</v>
      </c>
      <c r="H23" s="265">
        <f t="shared" ref="H23" si="31">H24+H25+H26</f>
        <v>4217.316675</v>
      </c>
      <c r="I23" s="265">
        <f t="shared" ref="I23:X23" si="32">I24+I25+I26</f>
        <v>7063.1543467268802</v>
      </c>
      <c r="J23" s="265">
        <f t="shared" si="32"/>
        <v>20728.774247199013</v>
      </c>
      <c r="K23" s="265">
        <f t="shared" si="32"/>
        <v>17594.838869571347</v>
      </c>
      <c r="L23" s="265">
        <f t="shared" si="32"/>
        <v>30767.257290726728</v>
      </c>
      <c r="M23" s="265">
        <f t="shared" si="32"/>
        <v>21398.610456590679</v>
      </c>
      <c r="N23" s="265">
        <f t="shared" si="32"/>
        <v>22070.524161705547</v>
      </c>
      <c r="O23" s="265">
        <f t="shared" si="32"/>
        <v>21712.177523889957</v>
      </c>
      <c r="P23" s="265">
        <f t="shared" si="32"/>
        <v>24837.2389522579</v>
      </c>
      <c r="Q23" s="265">
        <f t="shared" si="32"/>
        <v>31580.913273050541</v>
      </c>
      <c r="R23" s="265">
        <f t="shared" si="32"/>
        <v>33141.366268759564</v>
      </c>
      <c r="S23" s="265">
        <f t="shared" si="32"/>
        <v>28384.485552286838</v>
      </c>
      <c r="T23" s="265">
        <f t="shared" si="32"/>
        <v>11443.117744786214</v>
      </c>
      <c r="U23" s="265">
        <f t="shared" si="32"/>
        <v>21835.346775664311</v>
      </c>
      <c r="V23" s="265">
        <f t="shared" si="32"/>
        <v>11443.117744786214</v>
      </c>
      <c r="W23" s="265">
        <f t="shared" si="32"/>
        <v>16446.760405028952</v>
      </c>
      <c r="X23" s="265">
        <f t="shared" si="32"/>
        <v>11443.117744786214</v>
      </c>
      <c r="Y23" s="265">
        <f t="shared" ref="Y23:Z23" si="33">Y24+Y25+Y26</f>
        <v>11443.117744786214</v>
      </c>
      <c r="Z23" s="265">
        <f t="shared" si="33"/>
        <v>11443.117744786214</v>
      </c>
      <c r="AA23" s="265">
        <f t="shared" ref="AA23:AB23" si="34">AA24+AA25+AA26</f>
        <v>11443.117744786214</v>
      </c>
      <c r="AB23" s="265">
        <f t="shared" si="34"/>
        <v>11443.117744786214</v>
      </c>
      <c r="AC23" s="158"/>
      <c r="AD23" s="84"/>
    </row>
    <row r="24" spans="1:31" hidden="1" outlineLevel="1">
      <c r="A24" s="58" t="s">
        <v>10</v>
      </c>
      <c r="B24" s="59" t="s">
        <v>213</v>
      </c>
      <c r="C24" s="159">
        <f>C30+C33+C29</f>
        <v>362358.96784948441</v>
      </c>
      <c r="D24" s="173">
        <f>D30+D33+D29</f>
        <v>410438.21784821863</v>
      </c>
      <c r="E24" s="165">
        <f>E30+E33+E29</f>
        <v>36872.121029999995</v>
      </c>
      <c r="F24" s="165">
        <f>F30+F33+F29</f>
        <v>5222.8591900000001</v>
      </c>
      <c r="G24" s="165">
        <f>G30+G33+G29</f>
        <v>14660.57</v>
      </c>
      <c r="H24" s="165">
        <f t="shared" ref="H24" si="35">H30+H33+H29</f>
        <v>0</v>
      </c>
      <c r="I24" s="165">
        <f t="shared" ref="I24:X24" si="36">I30+I33+I29</f>
        <v>6839.5949889762105</v>
      </c>
      <c r="J24" s="165">
        <f t="shared" si="36"/>
        <v>17177.621994499128</v>
      </c>
      <c r="K24" s="165">
        <f t="shared" si="36"/>
        <v>13799.550802322563</v>
      </c>
      <c r="L24" s="165">
        <f t="shared" si="36"/>
        <v>25754.911665889133</v>
      </c>
      <c r="M24" s="165">
        <f t="shared" si="36"/>
        <v>17297.92212698032</v>
      </c>
      <c r="N24" s="165">
        <f t="shared" si="36"/>
        <v>18969.056454152356</v>
      </c>
      <c r="O24" s="165">
        <f t="shared" si="36"/>
        <v>19340.466923996344</v>
      </c>
      <c r="P24" s="165">
        <f t="shared" si="36"/>
        <v>23195.285460023857</v>
      </c>
      <c r="Q24" s="165">
        <f t="shared" si="36"/>
        <v>31398.473996135646</v>
      </c>
      <c r="R24" s="165">
        <f t="shared" si="36"/>
        <v>33141.366268759564</v>
      </c>
      <c r="S24" s="165">
        <f t="shared" si="36"/>
        <v>28384.485552286838</v>
      </c>
      <c r="T24" s="165">
        <f t="shared" si="36"/>
        <v>11443.117744786214</v>
      </c>
      <c r="U24" s="165">
        <f t="shared" si="36"/>
        <v>21835.346775664311</v>
      </c>
      <c r="V24" s="165">
        <f t="shared" si="36"/>
        <v>11443.117744786214</v>
      </c>
      <c r="W24" s="165">
        <f t="shared" si="36"/>
        <v>16446.760405028952</v>
      </c>
      <c r="X24" s="165">
        <f t="shared" si="36"/>
        <v>11443.117744786214</v>
      </c>
      <c r="Y24" s="165">
        <f t="shared" ref="Y24:Z24" si="37">Y30+Y33+Y29</f>
        <v>11443.117744786214</v>
      </c>
      <c r="Z24" s="165">
        <f t="shared" si="37"/>
        <v>11443.117744786214</v>
      </c>
      <c r="AA24" s="165">
        <f t="shared" ref="AA24:AB24" si="38">AA30+AA33+AA29</f>
        <v>11443.117744786214</v>
      </c>
      <c r="AB24" s="165">
        <f t="shared" si="38"/>
        <v>11443.117744786214</v>
      </c>
      <c r="AC24" s="162"/>
      <c r="AD24" s="84"/>
    </row>
    <row r="25" spans="1:31" hidden="1" outlineLevel="1">
      <c r="A25" s="58" t="s">
        <v>11</v>
      </c>
      <c r="B25" s="59" t="s">
        <v>214</v>
      </c>
      <c r="C25" s="163">
        <f>C31</f>
        <v>37572.474865856107</v>
      </c>
      <c r="D25" s="173">
        <f>D31</f>
        <v>36904.889085668612</v>
      </c>
      <c r="E25" s="165">
        <f t="shared" ref="E25:X25" si="39">E31</f>
        <v>307.87699730586314</v>
      </c>
      <c r="F25" s="165">
        <f t="shared" ref="F25:G25" si="40">F31</f>
        <v>4002.0456093231273</v>
      </c>
      <c r="G25" s="165">
        <f t="shared" si="40"/>
        <v>4397.0450952965921</v>
      </c>
      <c r="H25" s="165">
        <f t="shared" ref="H25" si="41">H31</f>
        <v>4217.316675</v>
      </c>
      <c r="I25" s="165">
        <f t="shared" si="39"/>
        <v>223.55935775066959</v>
      </c>
      <c r="J25" s="165">
        <f t="shared" si="39"/>
        <v>3551.1522526998856</v>
      </c>
      <c r="K25" s="165">
        <f t="shared" si="39"/>
        <v>3795.2880672487831</v>
      </c>
      <c r="L25" s="165">
        <f t="shared" si="39"/>
        <v>5012.3456248375951</v>
      </c>
      <c r="M25" s="165">
        <f t="shared" si="39"/>
        <v>4100.6883296103597</v>
      </c>
      <c r="N25" s="165">
        <f t="shared" si="39"/>
        <v>3101.4677075531895</v>
      </c>
      <c r="O25" s="165">
        <f t="shared" si="39"/>
        <v>2371.7105998936149</v>
      </c>
      <c r="P25" s="165">
        <f t="shared" si="39"/>
        <v>1641.9534922340415</v>
      </c>
      <c r="Q25" s="165">
        <f t="shared" si="39"/>
        <v>182.43927691489321</v>
      </c>
      <c r="R25" s="165">
        <f t="shared" si="39"/>
        <v>0</v>
      </c>
      <c r="S25" s="165">
        <f t="shared" si="39"/>
        <v>0</v>
      </c>
      <c r="T25" s="165">
        <f t="shared" si="39"/>
        <v>0</v>
      </c>
      <c r="U25" s="165">
        <f t="shared" si="39"/>
        <v>0</v>
      </c>
      <c r="V25" s="165">
        <f t="shared" si="39"/>
        <v>0</v>
      </c>
      <c r="W25" s="165">
        <f t="shared" si="39"/>
        <v>0</v>
      </c>
      <c r="X25" s="165">
        <f t="shared" si="39"/>
        <v>0</v>
      </c>
      <c r="Y25" s="165">
        <f t="shared" ref="Y25:Z25" si="42">Y31</f>
        <v>0</v>
      </c>
      <c r="Z25" s="165">
        <f t="shared" si="42"/>
        <v>0</v>
      </c>
      <c r="AA25" s="165">
        <f t="shared" ref="AA25:AB25" si="43">AA31</f>
        <v>0</v>
      </c>
      <c r="AB25" s="165">
        <f t="shared" si="43"/>
        <v>0</v>
      </c>
      <c r="AC25" s="162"/>
      <c r="AD25" s="84"/>
    </row>
    <row r="26" spans="1:31" hidden="1" outlineLevel="1">
      <c r="A26" s="58" t="s">
        <v>12</v>
      </c>
      <c r="B26" s="59" t="s">
        <v>215</v>
      </c>
      <c r="C26" s="164"/>
      <c r="D26" s="173">
        <f>SUM(E26:AB26)</f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  <c r="P26" s="165">
        <v>0</v>
      </c>
      <c r="Q26" s="165">
        <v>0</v>
      </c>
      <c r="R26" s="165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v>0</v>
      </c>
      <c r="Y26" s="165">
        <v>0</v>
      </c>
      <c r="Z26" s="165">
        <v>0</v>
      </c>
      <c r="AA26" s="165">
        <v>0</v>
      </c>
      <c r="AB26" s="165">
        <v>0</v>
      </c>
      <c r="AC26" s="162"/>
      <c r="AD26" s="84"/>
    </row>
    <row r="27" spans="1:31" ht="42.75" hidden="1" outlineLevel="1">
      <c r="A27" s="67" t="s">
        <v>13</v>
      </c>
      <c r="B27" s="55" t="s">
        <v>216</v>
      </c>
      <c r="C27" s="155">
        <f t="shared" ref="C27" si="44">C28+C33</f>
        <v>432228.11271534045</v>
      </c>
      <c r="D27" s="264">
        <f>D28+D33</f>
        <v>519171.00963128952</v>
      </c>
      <c r="E27" s="265">
        <f t="shared" ref="E27:X27" si="45">E28+E33</f>
        <v>39366.784803343588</v>
      </c>
      <c r="F27" s="265">
        <f t="shared" ref="F27:G27" si="46">F28+F33</f>
        <v>19718.935681608033</v>
      </c>
      <c r="G27" s="265">
        <f t="shared" si="46"/>
        <v>22386.89123798483</v>
      </c>
      <c r="H27" s="265">
        <f t="shared" ref="H27" si="47">H28+H33</f>
        <v>6208.38376271773</v>
      </c>
      <c r="I27" s="265">
        <f t="shared" si="45"/>
        <v>9273.0820000000003</v>
      </c>
      <c r="J27" s="265">
        <f t="shared" si="45"/>
        <v>23850.655901811795</v>
      </c>
      <c r="K27" s="265">
        <f t="shared" si="45"/>
        <v>25791.154696961399</v>
      </c>
      <c r="L27" s="265">
        <f t="shared" si="45"/>
        <v>40307.036161203141</v>
      </c>
      <c r="M27" s="265">
        <f t="shared" si="45"/>
        <v>28815.707605296797</v>
      </c>
      <c r="N27" s="265">
        <f t="shared" si="45"/>
        <v>28925.751776389247</v>
      </c>
      <c r="O27" s="265">
        <f t="shared" si="45"/>
        <v>27252.333948527852</v>
      </c>
      <c r="P27" s="265">
        <f t="shared" si="45"/>
        <v>34567.333721052222</v>
      </c>
      <c r="Q27" s="265">
        <f t="shared" si="45"/>
        <v>32797.175119149826</v>
      </c>
      <c r="R27" s="265">
        <f t="shared" si="45"/>
        <v>33141.366268759564</v>
      </c>
      <c r="S27" s="265">
        <f t="shared" si="45"/>
        <v>28384.485552286838</v>
      </c>
      <c r="T27" s="265">
        <f t="shared" si="45"/>
        <v>11443.117744786214</v>
      </c>
      <c r="U27" s="265">
        <f t="shared" si="45"/>
        <v>21835.346775664311</v>
      </c>
      <c r="V27" s="265">
        <f t="shared" si="45"/>
        <v>11443.117744786214</v>
      </c>
      <c r="W27" s="265">
        <f t="shared" si="45"/>
        <v>16446.760405028952</v>
      </c>
      <c r="X27" s="265">
        <f t="shared" si="45"/>
        <v>11443.117744786214</v>
      </c>
      <c r="Y27" s="265">
        <f t="shared" ref="Y27:Z27" si="48">Y28+Y33</f>
        <v>11443.117744786214</v>
      </c>
      <c r="Z27" s="265">
        <f t="shared" si="48"/>
        <v>11443.117744786214</v>
      </c>
      <c r="AA27" s="265">
        <f t="shared" ref="AA27:AB27" si="49">AA28+AA33</f>
        <v>11443.117744786214</v>
      </c>
      <c r="AB27" s="265">
        <f t="shared" si="49"/>
        <v>11443.117744786214</v>
      </c>
      <c r="AC27" s="158"/>
      <c r="AD27" s="84"/>
    </row>
    <row r="28" spans="1:31" hidden="1" outlineLevel="1">
      <c r="A28" s="58" t="s">
        <v>14</v>
      </c>
      <c r="B28" s="59" t="s">
        <v>217</v>
      </c>
      <c r="C28" s="163">
        <f>C29+C30+C31+C32</f>
        <v>399931.44271534047</v>
      </c>
      <c r="D28" s="268">
        <f>D29+D30+D31+D32</f>
        <v>448301.59034383681</v>
      </c>
      <c r="E28" s="165">
        <f t="shared" ref="E28" si="50">E29+E30+E31+E32</f>
        <v>5286.1457333435883</v>
      </c>
      <c r="F28" s="165">
        <f t="shared" ref="F28" si="51">F29+F30+F31+F32</f>
        <v>15467.466491608033</v>
      </c>
      <c r="G28" s="165">
        <f>G29+G30+G31+G32</f>
        <v>22340.971237984832</v>
      </c>
      <c r="H28" s="165">
        <f t="shared" ref="H28" si="52">H29+H30+H31+H32</f>
        <v>6208.38376271773</v>
      </c>
      <c r="I28" s="165">
        <f t="shared" ref="I28:X28" si="53">I29+I30+I31+I32</f>
        <v>9273.0820000000003</v>
      </c>
      <c r="J28" s="165">
        <f>J29+J30+J31+J32</f>
        <v>16676.371237490701</v>
      </c>
      <c r="K28" s="165">
        <f t="shared" si="53"/>
        <v>15238.405812034996</v>
      </c>
      <c r="L28" s="165">
        <f t="shared" si="53"/>
        <v>25542.678682997921</v>
      </c>
      <c r="M28" s="165">
        <f t="shared" si="53"/>
        <v>28815.707605296797</v>
      </c>
      <c r="N28" s="165">
        <f t="shared" si="53"/>
        <v>28925.751776389247</v>
      </c>
      <c r="O28" s="165">
        <f t="shared" si="53"/>
        <v>27252.333948527852</v>
      </c>
      <c r="P28" s="165">
        <f t="shared" si="53"/>
        <v>34567.333721052222</v>
      </c>
      <c r="Q28" s="165">
        <f t="shared" si="53"/>
        <v>32797.175119149826</v>
      </c>
      <c r="R28" s="165">
        <f t="shared" si="53"/>
        <v>33141.366268759564</v>
      </c>
      <c r="S28" s="165">
        <f t="shared" si="53"/>
        <v>28384.485552286838</v>
      </c>
      <c r="T28" s="165">
        <f t="shared" si="53"/>
        <v>11443.117744786214</v>
      </c>
      <c r="U28" s="165">
        <f t="shared" si="53"/>
        <v>21835.346775664311</v>
      </c>
      <c r="V28" s="165">
        <f t="shared" si="53"/>
        <v>11443.117744786214</v>
      </c>
      <c r="W28" s="165">
        <f t="shared" si="53"/>
        <v>16446.760405028952</v>
      </c>
      <c r="X28" s="165">
        <f t="shared" si="53"/>
        <v>11443.117744786214</v>
      </c>
      <c r="Y28" s="165">
        <f t="shared" ref="Y28:Z28" si="54">Y29+Y30+Y31+Y32</f>
        <v>11443.117744786214</v>
      </c>
      <c r="Z28" s="165">
        <f t="shared" si="54"/>
        <v>11443.117744786214</v>
      </c>
      <c r="AA28" s="165">
        <f t="shared" ref="AA28:AB28" si="55">AA29+AA30+AA31+AA32</f>
        <v>11443.117744786214</v>
      </c>
      <c r="AB28" s="165">
        <f t="shared" si="55"/>
        <v>11443.117744786214</v>
      </c>
      <c r="AC28" s="162"/>
      <c r="AD28" s="84"/>
    </row>
    <row r="29" spans="1:31" hidden="1" outlineLevel="1">
      <c r="A29" s="58" t="s">
        <v>41</v>
      </c>
      <c r="B29" s="59" t="s">
        <v>147</v>
      </c>
      <c r="C29" s="164">
        <v>158891.286984053</v>
      </c>
      <c r="D29" s="174">
        <f>SUM(E29:AB29)</f>
        <v>187360.07777451823</v>
      </c>
      <c r="E29" s="165">
        <f>'Прил 9 коррект'!F163</f>
        <v>2791.4819599999946</v>
      </c>
      <c r="F29" s="165">
        <f>'Прил 9 коррект'!G163</f>
        <v>971.39</v>
      </c>
      <c r="G29" s="165">
        <f>'Прил 9 коррект'!H163</f>
        <v>9273.0865900000008</v>
      </c>
      <c r="H29" s="165">
        <f>'Прил 9 коррект'!I163</f>
        <v>0</v>
      </c>
      <c r="I29" s="165">
        <f>'Прил 9 коррект'!L163</f>
        <v>6839.5949889762105</v>
      </c>
      <c r="J29" s="165">
        <f>'Прил 9 коррект'!O163</f>
        <v>10003.337330178034</v>
      </c>
      <c r="K29" s="165">
        <f>'Прил 9 коррект'!R163</f>
        <v>3246.801917396162</v>
      </c>
      <c r="L29" s="165">
        <f>'Прил 9 коррект'!U163</f>
        <v>1903.3388743097967</v>
      </c>
      <c r="M29" s="165">
        <f>'Прил 9 коррект'!X163</f>
        <v>4026.020596080094</v>
      </c>
      <c r="N29" s="165">
        <f>'Прил 9 коррект'!AA163</f>
        <v>4587.8901301025144</v>
      </c>
      <c r="O29" s="165">
        <f>'Прил 9 коррект'!AD163</f>
        <v>5902.9613201483189</v>
      </c>
      <c r="P29" s="165">
        <f>'Прил 9 коррект'!AG163</f>
        <v>1713.022975991893</v>
      </c>
      <c r="Q29" s="165">
        <f>'Прил 9 коррект'!AJ163</f>
        <v>10226.855898686925</v>
      </c>
      <c r="R29" s="165">
        <f>'Прил 9 коррект'!AM163</f>
        <v>11443.117744786214</v>
      </c>
      <c r="S29" s="165">
        <f>'Прил 9 коррект'!AP163</f>
        <v>11443.117744786214</v>
      </c>
      <c r="T29" s="165">
        <f>'Прил 9 коррект'!AS163</f>
        <v>11443.117744786214</v>
      </c>
      <c r="U29" s="165">
        <f>'Прил 9 коррект'!AV163</f>
        <v>11443.117744786214</v>
      </c>
      <c r="V29" s="165">
        <f>'Прил 9 коррект'!AY163</f>
        <v>11443.117744786214</v>
      </c>
      <c r="W29" s="165">
        <f>'Прил 9 коррект'!BB163</f>
        <v>11443.117744786214</v>
      </c>
      <c r="X29" s="165">
        <f>'Прил 9 коррект'!BE163</f>
        <v>11443.117744786214</v>
      </c>
      <c r="Y29" s="165">
        <f>'Прил 9 коррект'!BH163</f>
        <v>11443.117744786214</v>
      </c>
      <c r="Z29" s="165">
        <f>'Прил 9 коррект'!BK163</f>
        <v>11443.117744786214</v>
      </c>
      <c r="AA29" s="165">
        <f>'Прил 9 коррект'!BN163</f>
        <v>11443.117744786214</v>
      </c>
      <c r="AB29" s="165">
        <f>'Прил 9 коррект'!BQ163</f>
        <v>11443.117744786214</v>
      </c>
      <c r="AC29" s="166">
        <f>'Прил 9 коррект'!E163</f>
        <v>187360.07777451823</v>
      </c>
      <c r="AD29" s="167">
        <f>AC29-D29</f>
        <v>0</v>
      </c>
    </row>
    <row r="30" spans="1:31" hidden="1" outlineLevel="1">
      <c r="A30" s="58" t="s">
        <v>40</v>
      </c>
      <c r="B30" s="59" t="s">
        <v>220</v>
      </c>
      <c r="C30" s="164">
        <v>171171.0108654314</v>
      </c>
      <c r="D30" s="174">
        <f>SUM(E30:AB30)</f>
        <v>152208.72078624772</v>
      </c>
      <c r="E30" s="165">
        <f>'Прил 9 коррект'!F169</f>
        <v>0</v>
      </c>
      <c r="F30" s="165">
        <f>'Прил 9 коррект'!G169</f>
        <v>0</v>
      </c>
      <c r="G30" s="165">
        <f>'Прил 9 коррект'!H169</f>
        <v>5341.5634099999988</v>
      </c>
      <c r="H30" s="165">
        <f>'Прил 9 коррект'!I169</f>
        <v>0</v>
      </c>
      <c r="I30" s="165">
        <f>'Прил 9 коррект'!L169</f>
        <v>0</v>
      </c>
      <c r="J30" s="165">
        <f>'Прил 9 коррект'!O169</f>
        <v>0</v>
      </c>
      <c r="K30" s="165">
        <f>'Прил 9 коррект'!R169</f>
        <v>0</v>
      </c>
      <c r="L30" s="165">
        <f>'Прил 9 коррект'!U169</f>
        <v>9087.2153133741122</v>
      </c>
      <c r="M30" s="165">
        <f>'Прил 9 коррект'!X169</f>
        <v>13271.901530900226</v>
      </c>
      <c r="N30" s="165">
        <f>'Прил 9 коррект'!AA169</f>
        <v>14381.16632404984</v>
      </c>
      <c r="O30" s="165">
        <f>'Прил 9 коррект'!AD169</f>
        <v>13437.505603848025</v>
      </c>
      <c r="P30" s="165">
        <f>'Прил 9 коррект'!AG169</f>
        <v>21482.262484031962</v>
      </c>
      <c r="Q30" s="165">
        <f>'Прил 9 коррект'!AJ169</f>
        <v>21171.618097448722</v>
      </c>
      <c r="R30" s="165">
        <f>'Прил 9 коррект'!AM169</f>
        <v>21698.248523973351</v>
      </c>
      <c r="S30" s="165">
        <f>'Прил 9 коррект'!AP169</f>
        <v>16941.367807500625</v>
      </c>
      <c r="T30" s="165">
        <f>'Прил 9 коррект'!AS169</f>
        <v>0</v>
      </c>
      <c r="U30" s="165">
        <f>'Прил 9 коррект'!AV169</f>
        <v>10392.229030878098</v>
      </c>
      <c r="V30" s="165">
        <f>'Прил 9 коррект'!AY169</f>
        <v>0</v>
      </c>
      <c r="W30" s="165">
        <f>'Прил 9 коррект'!BB169</f>
        <v>5003.6426602427382</v>
      </c>
      <c r="X30" s="165">
        <f>'Прил 9 коррект'!BE169</f>
        <v>0</v>
      </c>
      <c r="Y30" s="165">
        <f>'Прил 9 коррект'!BH169</f>
        <v>0</v>
      </c>
      <c r="Z30" s="165">
        <f>'Прил 9 коррект'!BK169</f>
        <v>0</v>
      </c>
      <c r="AA30" s="165">
        <f>'Прил 9 коррект'!BN169</f>
        <v>0</v>
      </c>
      <c r="AB30" s="165">
        <f>'Прил 9 коррект'!BQ169</f>
        <v>0</v>
      </c>
      <c r="AC30" s="162">
        <f>'Прил 9 коррект'!E169</f>
        <v>152208.72078624772</v>
      </c>
      <c r="AD30" s="167">
        <f t="shared" ref="AD30:AD31" si="56">AC30-D30</f>
        <v>0</v>
      </c>
      <c r="AE30" s="84"/>
    </row>
    <row r="31" spans="1:31" hidden="1" outlineLevel="1">
      <c r="A31" s="58" t="s">
        <v>225</v>
      </c>
      <c r="B31" s="59" t="s">
        <v>214</v>
      </c>
      <c r="C31" s="164">
        <v>37572.474865856107</v>
      </c>
      <c r="D31" s="174">
        <f>SUM(E31:AB31)</f>
        <v>36904.889085668612</v>
      </c>
      <c r="E31" s="168">
        <f>'Прил 9 коррект'!F171+'Прил 9 коррект'!F166</f>
        <v>307.87699730586314</v>
      </c>
      <c r="F31" s="168">
        <f>'Прил 9 коррект'!G171+'Прил 9 коррект'!G166</f>
        <v>4002.0456093231273</v>
      </c>
      <c r="G31" s="168">
        <f>'Прил 9 коррект'!H171+'Прил 9 коррект'!H166</f>
        <v>4397.0450952965921</v>
      </c>
      <c r="H31" s="165">
        <f>'Прил 9 коррект'!I171+'Прил 9 коррект'!I166</f>
        <v>4217.316675</v>
      </c>
      <c r="I31" s="165">
        <f>'Прил 9 коррект'!L171+'Прил 9 коррект'!L166</f>
        <v>223.55935775066959</v>
      </c>
      <c r="J31" s="165">
        <f>'Прил 9 коррект'!O171+'Прил 9 коррект'!O166</f>
        <v>3551.1522526998856</v>
      </c>
      <c r="K31" s="165">
        <f>'Прил 9 коррект'!R171+'Прил 9 коррект'!R166</f>
        <v>3795.2880672487831</v>
      </c>
      <c r="L31" s="165">
        <f>'Прил 9 коррект'!U171+'Прил 9 коррект'!U166</f>
        <v>5012.3456248375951</v>
      </c>
      <c r="M31" s="165">
        <f>'Прил 9 коррект'!X171+'Прил 9 коррект'!X166</f>
        <v>4100.6883296103597</v>
      </c>
      <c r="N31" s="165">
        <f>'Прил 9 коррект'!AA171+'Прил 9 коррект'!AA166</f>
        <v>3101.4677075531895</v>
      </c>
      <c r="O31" s="165">
        <f>'Прил 9 коррект'!AD171+'Прил 9 коррект'!AD166</f>
        <v>2371.7105998936149</v>
      </c>
      <c r="P31" s="165">
        <f>'Прил 9 коррект'!AG171+'Прил 9 коррект'!AG166</f>
        <v>1641.9534922340415</v>
      </c>
      <c r="Q31" s="165">
        <f>'Прил 9 коррект'!AJ171+'Прил 9 коррект'!AJ166</f>
        <v>182.43927691489321</v>
      </c>
      <c r="R31" s="165">
        <f>'Прил 9 коррект'!AM171+'Прил 9 коррект'!AM166</f>
        <v>0</v>
      </c>
      <c r="S31" s="165">
        <f>'Прил 9 коррект'!AP171+'Прил 9 коррект'!AP166</f>
        <v>0</v>
      </c>
      <c r="T31" s="165">
        <f>'Прил 9 коррект'!AS171+'Прил 9 коррект'!AS166</f>
        <v>0</v>
      </c>
      <c r="U31" s="165">
        <f>'Прил 9 коррект'!AV171+'Прил 9 коррект'!AV166</f>
        <v>0</v>
      </c>
      <c r="V31" s="165">
        <f>'Прил 9 коррект'!AY171+'Прил 9 коррект'!AY166</f>
        <v>0</v>
      </c>
      <c r="W31" s="165">
        <f>'Прил 9 коррект'!BB171+'Прил 9 коррект'!BB166</f>
        <v>0</v>
      </c>
      <c r="X31" s="165">
        <f>'Прил 9 коррект'!BE171+'Прил 9 коррект'!BE166</f>
        <v>0</v>
      </c>
      <c r="Y31" s="165">
        <f>'Прил 9 коррект'!BH171+'Прил 9 коррект'!BH166</f>
        <v>0</v>
      </c>
      <c r="Z31" s="165">
        <f>'Прил 9 коррект'!BK171+'Прил 9 коррект'!BK166</f>
        <v>0</v>
      </c>
      <c r="AA31" s="165">
        <f>'Прил 9 коррект'!BN171+'Прил 9 коррект'!BN166</f>
        <v>0</v>
      </c>
      <c r="AB31" s="165">
        <f>'Прил 9 коррект'!BQ171+'Прил 9 коррект'!BQ166</f>
        <v>0</v>
      </c>
      <c r="AC31" s="169">
        <f>'Прил 9 коррект'!E166+'Прил 9 коррект'!E171</f>
        <v>36904.889085668619</v>
      </c>
      <c r="AD31" s="167">
        <f t="shared" si="56"/>
        <v>0</v>
      </c>
    </row>
    <row r="32" spans="1:31" ht="30" hidden="1" outlineLevel="1">
      <c r="A32" s="58" t="s">
        <v>226</v>
      </c>
      <c r="B32" s="59" t="s">
        <v>223</v>
      </c>
      <c r="C32" s="164">
        <v>32296.67</v>
      </c>
      <c r="D32" s="174">
        <f>SUM(E32:AB32)</f>
        <v>71827.9026974023</v>
      </c>
      <c r="E32" s="168">
        <f>'Прил 9 коррект'!F165+'Прил 9 коррект'!F170</f>
        <v>2186.7867760377299</v>
      </c>
      <c r="F32" s="168">
        <f>'Прил 9 коррект'!G165+'Прил 9 коррект'!G170</f>
        <v>10494.030882284906</v>
      </c>
      <c r="G32" s="168">
        <f>'Прил 9 коррект'!H165+'Прил 9 коррект'!H170</f>
        <v>3329.2761426882375</v>
      </c>
      <c r="H32" s="168">
        <f>'Прил 9 коррект'!I165+'Прил 9 коррект'!I170</f>
        <v>1991.0670877177299</v>
      </c>
      <c r="I32" s="168">
        <f>'Прил 9 коррект'!L165+'Прил 9 коррект'!L170</f>
        <v>2209.9276532731201</v>
      </c>
      <c r="J32" s="165">
        <f>'Прил 9 коррект'!O165+'Прил 9 коррект'!O170</f>
        <v>3121.8816546127828</v>
      </c>
      <c r="K32" s="165">
        <f>'Прил 9 коррект'!R165+'Прил 9 коррект'!R170</f>
        <v>8196.3158273900517</v>
      </c>
      <c r="L32" s="165">
        <f>'Прил 9 коррект'!U165+'Прил 9 коррект'!U170</f>
        <v>9539.7788704764171</v>
      </c>
      <c r="M32" s="165">
        <f>'Прил 9 коррект'!X165+'Прил 9 коррект'!X170</f>
        <v>7417.0971487061197</v>
      </c>
      <c r="N32" s="165">
        <f>'Прил 9 коррект'!AA165+'Прил 9 коррект'!AA170</f>
        <v>6855.2276146836994</v>
      </c>
      <c r="O32" s="165">
        <f>'Прил 9 коррект'!AD165+'Прил 9 коррект'!AD170</f>
        <v>5540.1564246378948</v>
      </c>
      <c r="P32" s="165">
        <f>'Прил 9 коррект'!AG165+'Прил 9 коррект'!AG170</f>
        <v>9730.0947687943208</v>
      </c>
      <c r="Q32" s="165">
        <f>'Прил 9 коррект'!AJ165+'Прил 9 коррект'!AJ170</f>
        <v>1216.2618460992883</v>
      </c>
      <c r="R32" s="165">
        <f>'Прил 9 коррект'!AM165+'Прил 9 коррект'!AM170</f>
        <v>0</v>
      </c>
      <c r="S32" s="165">
        <f>'Прил 9 коррект'!AP165+'Прил 9 коррект'!AP170</f>
        <v>0</v>
      </c>
      <c r="T32" s="165">
        <f>'Прил 9 коррект'!AS165+'Прил 9 коррект'!AS170</f>
        <v>0</v>
      </c>
      <c r="U32" s="165">
        <f>'Прил 9 коррект'!AV165+'Прил 9 коррект'!AV170</f>
        <v>0</v>
      </c>
      <c r="V32" s="165">
        <f>'Прил 9 коррект'!AY165+'Прил 9 коррект'!AY170</f>
        <v>0</v>
      </c>
      <c r="W32" s="165">
        <f>'Прил 9 коррект'!BB165+'Прил 9 коррект'!BB170</f>
        <v>0</v>
      </c>
      <c r="X32" s="165">
        <f>'Прил 9 коррект'!BE165+'Прил 9 коррект'!BE170</f>
        <v>0</v>
      </c>
      <c r="Y32" s="165">
        <f>'Прил 9 коррект'!BH165+'Прил 9 коррект'!BH170</f>
        <v>0</v>
      </c>
      <c r="Z32" s="165">
        <f>'Прил 9 коррект'!BK165+'Прил 9 коррект'!BK170</f>
        <v>0</v>
      </c>
      <c r="AA32" s="165">
        <f>'Прил 9 коррект'!BN165+'Прил 9 коррект'!BN170</f>
        <v>0</v>
      </c>
      <c r="AB32" s="165">
        <f>'Прил 9 коррект'!BQ165+'Прил 9 коррект'!BQ170</f>
        <v>0</v>
      </c>
      <c r="AC32" s="169">
        <f>'Прил 9 коррект'!E165+'Прил 9 коррект'!E170</f>
        <v>71827.902697402315</v>
      </c>
      <c r="AD32" s="167">
        <f>AC32-D32</f>
        <v>0</v>
      </c>
    </row>
    <row r="33" spans="1:32" hidden="1" outlineLevel="1">
      <c r="A33" s="58" t="s">
        <v>15</v>
      </c>
      <c r="B33" s="59" t="s">
        <v>224</v>
      </c>
      <c r="C33" s="164">
        <v>32296.67</v>
      </c>
      <c r="D33" s="173">
        <f>SUM(E33:AB33)</f>
        <v>70869.419287452707</v>
      </c>
      <c r="E33" s="165">
        <v>34080.639069999997</v>
      </c>
      <c r="F33" s="165">
        <v>4251.4691899999998</v>
      </c>
      <c r="G33" s="165">
        <v>45.92</v>
      </c>
      <c r="H33" s="165">
        <v>0</v>
      </c>
      <c r="I33" s="165">
        <v>0</v>
      </c>
      <c r="J33" s="165">
        <f>J72</f>
        <v>7174.2846643210933</v>
      </c>
      <c r="K33" s="165">
        <f t="shared" ref="K33:L33" si="57">K72</f>
        <v>10552.748884926401</v>
      </c>
      <c r="L33" s="165">
        <f t="shared" si="57"/>
        <v>14764.357478205224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2"/>
      <c r="AD33" s="84"/>
    </row>
    <row r="34" spans="1:32" ht="28.5" collapsed="1">
      <c r="A34" s="67" t="s">
        <v>194</v>
      </c>
      <c r="B34" s="55" t="s">
        <v>212</v>
      </c>
      <c r="C34" s="155">
        <f t="shared" ref="C34:D37" si="58">C11+C23</f>
        <v>1185199.387608048</v>
      </c>
      <c r="D34" s="360">
        <f>D11+D23</f>
        <v>1222651.0610119815</v>
      </c>
      <c r="E34" s="361">
        <f t="shared" ref="E34:X44" si="59">E11+E23</f>
        <v>147427.31498050847</v>
      </c>
      <c r="F34" s="361">
        <f>F11+F23</f>
        <v>24774.89644016949</v>
      </c>
      <c r="G34" s="361">
        <f t="shared" ref="G34" si="60">G11+G23</f>
        <v>40408.04876666666</v>
      </c>
      <c r="H34" s="361">
        <f t="shared" ref="H34" si="61">H11+H23</f>
        <v>28424.62013333333</v>
      </c>
      <c r="I34" s="361">
        <f t="shared" si="59"/>
        <v>25224.31616510274</v>
      </c>
      <c r="J34" s="361">
        <f t="shared" si="59"/>
        <v>57628.755963922136</v>
      </c>
      <c r="K34" s="361">
        <f t="shared" si="59"/>
        <v>52758.158462761945</v>
      </c>
      <c r="L34" s="361">
        <f t="shared" si="59"/>
        <v>79511.92197726146</v>
      </c>
      <c r="M34" s="361">
        <f t="shared" si="59"/>
        <v>51884.559477066592</v>
      </c>
      <c r="N34" s="361">
        <f t="shared" si="59"/>
        <v>55065.265265032445</v>
      </c>
      <c r="O34" s="361">
        <f t="shared" si="59"/>
        <v>57115.564162709059</v>
      </c>
      <c r="P34" s="361">
        <f t="shared" si="59"/>
        <v>39467.333867604684</v>
      </c>
      <c r="Q34" s="361">
        <f t="shared" si="59"/>
        <v>61258.483591888813</v>
      </c>
      <c r="R34" s="361">
        <f t="shared" si="59"/>
        <v>60380.421298119349</v>
      </c>
      <c r="S34" s="361">
        <f t="shared" si="59"/>
        <v>55623.540581646623</v>
      </c>
      <c r="T34" s="361">
        <f t="shared" si="59"/>
        <v>51831.373233486585</v>
      </c>
      <c r="U34" s="361">
        <f t="shared" si="59"/>
        <v>49074.401805024099</v>
      </c>
      <c r="V34" s="361">
        <f t="shared" si="59"/>
        <v>46354.310499376123</v>
      </c>
      <c r="W34" s="361">
        <f t="shared" si="59"/>
        <v>43685.815434388736</v>
      </c>
      <c r="X34" s="361">
        <f t="shared" si="59"/>
        <v>40023.26780932831</v>
      </c>
      <c r="Y34" s="361">
        <f t="shared" ref="Y34:Z34" si="62">Y11+Y23</f>
        <v>38682.172774145998</v>
      </c>
      <c r="Z34" s="361">
        <f t="shared" si="62"/>
        <v>38682.172774145998</v>
      </c>
      <c r="AA34" s="361">
        <f t="shared" ref="AA34:AB34" si="63">AA11+AA23</f>
        <v>38682.172774145998</v>
      </c>
      <c r="AB34" s="361">
        <f t="shared" si="63"/>
        <v>38682.172774145998</v>
      </c>
      <c r="AC34" s="171"/>
      <c r="AD34" s="84"/>
    </row>
    <row r="35" spans="1:32">
      <c r="A35" s="58" t="s">
        <v>43</v>
      </c>
      <c r="B35" s="59" t="s">
        <v>213</v>
      </c>
      <c r="C35" s="159">
        <f t="shared" si="58"/>
        <v>969199.36629490624</v>
      </c>
      <c r="D35" s="362">
        <f>D12+D24</f>
        <v>1100893.8363473634</v>
      </c>
      <c r="E35" s="363">
        <f t="shared" si="59"/>
        <v>146234.18215000001</v>
      </c>
      <c r="F35" s="363">
        <f t="shared" ref="F35:G35" si="64">F12+F24</f>
        <v>14130.639329999998</v>
      </c>
      <c r="G35" s="363">
        <f t="shared" si="64"/>
        <v>29339.79</v>
      </c>
      <c r="H35" s="363">
        <f t="shared" ref="H35" si="65">H12+H24</f>
        <v>18383.39</v>
      </c>
      <c r="I35" s="363">
        <f t="shared" si="59"/>
        <v>16797.12432986161</v>
      </c>
      <c r="J35" s="363">
        <f t="shared" si="59"/>
        <v>43028.630000000005</v>
      </c>
      <c r="K35" s="363">
        <f t="shared" si="59"/>
        <v>39004.47431956714</v>
      </c>
      <c r="L35" s="363">
        <f t="shared" si="59"/>
        <v>62986.599929280084</v>
      </c>
      <c r="M35" s="363">
        <f t="shared" si="59"/>
        <v>38840.551960581157</v>
      </c>
      <c r="N35" s="363">
        <f t="shared" si="59"/>
        <v>45519.759180258523</v>
      </c>
      <c r="O35" s="363">
        <f t="shared" si="59"/>
        <v>49816.05950964665</v>
      </c>
      <c r="P35" s="363">
        <f t="shared" si="59"/>
        <v>34413.830646253788</v>
      </c>
      <c r="Q35" s="363">
        <f t="shared" si="59"/>
        <v>60696.983233960942</v>
      </c>
      <c r="R35" s="363">
        <f t="shared" si="59"/>
        <v>60380.421298119349</v>
      </c>
      <c r="S35" s="363">
        <f t="shared" si="59"/>
        <v>55623.540581646623</v>
      </c>
      <c r="T35" s="363">
        <f t="shared" si="59"/>
        <v>51831.373233486585</v>
      </c>
      <c r="U35" s="363">
        <f t="shared" si="59"/>
        <v>49074.401805024099</v>
      </c>
      <c r="V35" s="363">
        <f t="shared" si="59"/>
        <v>46354.310499376123</v>
      </c>
      <c r="W35" s="363">
        <f t="shared" si="59"/>
        <v>43685.815434388736</v>
      </c>
      <c r="X35" s="363">
        <f t="shared" si="59"/>
        <v>40023.26780932831</v>
      </c>
      <c r="Y35" s="363">
        <f t="shared" ref="Y35:Z35" si="66">Y12+Y24</f>
        <v>38682.172774145998</v>
      </c>
      <c r="Z35" s="363">
        <f t="shared" si="66"/>
        <v>38682.172774145998</v>
      </c>
      <c r="AA35" s="363">
        <f t="shared" ref="AA35:AB35" si="67">AA12+AA24</f>
        <v>38682.172774145998</v>
      </c>
      <c r="AB35" s="363">
        <f t="shared" si="67"/>
        <v>38682.172774145998</v>
      </c>
      <c r="AC35" s="167"/>
      <c r="AD35" s="84"/>
      <c r="AE35" s="106"/>
    </row>
    <row r="36" spans="1:32">
      <c r="A36" s="58" t="s">
        <v>42</v>
      </c>
      <c r="B36" s="59" t="s">
        <v>214</v>
      </c>
      <c r="C36" s="163">
        <f t="shared" si="58"/>
        <v>216000.02131314174</v>
      </c>
      <c r="D36" s="362">
        <f t="shared" si="58"/>
        <v>121757.22466461794</v>
      </c>
      <c r="E36" s="363">
        <f t="shared" si="59"/>
        <v>1193.1328305084746</v>
      </c>
      <c r="F36" s="363">
        <f t="shared" ref="F36" si="68">F13+F25</f>
        <v>10644.25711016949</v>
      </c>
      <c r="G36" s="363">
        <f>G13+G25</f>
        <v>11068.258766666664</v>
      </c>
      <c r="H36" s="363">
        <f t="shared" ref="H36" si="69">H13+H25</f>
        <v>10041.230133333331</v>
      </c>
      <c r="I36" s="363">
        <f t="shared" si="59"/>
        <v>8427.1918352411303</v>
      </c>
      <c r="J36" s="363">
        <f t="shared" si="59"/>
        <v>14600.125963922128</v>
      </c>
      <c r="K36" s="363">
        <f t="shared" si="59"/>
        <v>13753.684143194803</v>
      </c>
      <c r="L36" s="363">
        <f t="shared" si="59"/>
        <v>16525.322047981368</v>
      </c>
      <c r="M36" s="363">
        <f t="shared" si="59"/>
        <v>13044.007516485435</v>
      </c>
      <c r="N36" s="363">
        <f t="shared" si="59"/>
        <v>9545.5060847739278</v>
      </c>
      <c r="O36" s="363">
        <f t="shared" si="59"/>
        <v>7299.504653062414</v>
      </c>
      <c r="P36" s="363">
        <f t="shared" si="59"/>
        <v>5053.503221350903</v>
      </c>
      <c r="Q36" s="363">
        <f t="shared" si="59"/>
        <v>561.50035792787719</v>
      </c>
      <c r="R36" s="363">
        <f t="shared" si="59"/>
        <v>0</v>
      </c>
      <c r="S36" s="363">
        <f t="shared" si="59"/>
        <v>0</v>
      </c>
      <c r="T36" s="363">
        <f t="shared" si="59"/>
        <v>0</v>
      </c>
      <c r="U36" s="363">
        <f t="shared" si="59"/>
        <v>0</v>
      </c>
      <c r="V36" s="363">
        <f t="shared" si="59"/>
        <v>0</v>
      </c>
      <c r="W36" s="363">
        <f t="shared" si="59"/>
        <v>0</v>
      </c>
      <c r="X36" s="363">
        <f t="shared" si="59"/>
        <v>0</v>
      </c>
      <c r="Y36" s="363">
        <f t="shared" ref="Y36:Z36" si="70">Y13+Y25</f>
        <v>0</v>
      </c>
      <c r="Z36" s="363">
        <f t="shared" si="70"/>
        <v>0</v>
      </c>
      <c r="AA36" s="363">
        <f t="shared" ref="AA36:AB36" si="71">AA13+AA25</f>
        <v>0</v>
      </c>
      <c r="AB36" s="363">
        <f t="shared" si="71"/>
        <v>0</v>
      </c>
      <c r="AC36" s="167"/>
      <c r="AD36" s="84"/>
    </row>
    <row r="37" spans="1:32">
      <c r="A37" s="58" t="s">
        <v>148</v>
      </c>
      <c r="B37" s="59" t="s">
        <v>215</v>
      </c>
      <c r="C37" s="163">
        <f t="shared" si="58"/>
        <v>0</v>
      </c>
      <c r="D37" s="362">
        <f t="shared" si="58"/>
        <v>0</v>
      </c>
      <c r="E37" s="363">
        <f t="shared" si="59"/>
        <v>0</v>
      </c>
      <c r="F37" s="363">
        <f t="shared" ref="F37:G37" si="72">F14+F26</f>
        <v>0</v>
      </c>
      <c r="G37" s="363">
        <f t="shared" si="72"/>
        <v>0</v>
      </c>
      <c r="H37" s="363">
        <f t="shared" ref="H37" si="73">H14+H26</f>
        <v>0</v>
      </c>
      <c r="I37" s="363">
        <f t="shared" si="59"/>
        <v>0</v>
      </c>
      <c r="J37" s="363">
        <f t="shared" si="59"/>
        <v>0</v>
      </c>
      <c r="K37" s="363">
        <f t="shared" si="59"/>
        <v>0</v>
      </c>
      <c r="L37" s="363">
        <f t="shared" si="59"/>
        <v>0</v>
      </c>
      <c r="M37" s="363">
        <f t="shared" si="59"/>
        <v>0</v>
      </c>
      <c r="N37" s="363">
        <f t="shared" si="59"/>
        <v>0</v>
      </c>
      <c r="O37" s="363">
        <f t="shared" si="59"/>
        <v>0</v>
      </c>
      <c r="P37" s="363">
        <f t="shared" si="59"/>
        <v>0</v>
      </c>
      <c r="Q37" s="363">
        <f t="shared" si="59"/>
        <v>0</v>
      </c>
      <c r="R37" s="363">
        <f t="shared" si="59"/>
        <v>0</v>
      </c>
      <c r="S37" s="363">
        <f t="shared" si="59"/>
        <v>0</v>
      </c>
      <c r="T37" s="363">
        <f t="shared" si="59"/>
        <v>0</v>
      </c>
      <c r="U37" s="363">
        <f t="shared" si="59"/>
        <v>0</v>
      </c>
      <c r="V37" s="363">
        <f t="shared" si="59"/>
        <v>0</v>
      </c>
      <c r="W37" s="363">
        <f t="shared" si="59"/>
        <v>0</v>
      </c>
      <c r="X37" s="363">
        <f t="shared" si="59"/>
        <v>0</v>
      </c>
      <c r="Y37" s="363">
        <f t="shared" ref="Y37:Z37" si="74">Y14+Y26</f>
        <v>0</v>
      </c>
      <c r="Z37" s="363">
        <f t="shared" si="74"/>
        <v>0</v>
      </c>
      <c r="AA37" s="363">
        <f t="shared" ref="AA37:AB37" si="75">AA14+AA26</f>
        <v>0</v>
      </c>
      <c r="AB37" s="363">
        <f t="shared" si="75"/>
        <v>0</v>
      </c>
      <c r="AC37" s="167"/>
      <c r="AD37" s="84"/>
    </row>
    <row r="38" spans="1:32" ht="42.75">
      <c r="A38" s="67" t="s">
        <v>4</v>
      </c>
      <c r="B38" s="55" t="s">
        <v>216</v>
      </c>
      <c r="C38" s="170">
        <f t="shared" ref="C38" si="76">C15+C27</f>
        <v>1370869.387608048</v>
      </c>
      <c r="D38" s="360">
        <f>D15+D27</f>
        <v>1469051.7711536479</v>
      </c>
      <c r="E38" s="361">
        <f t="shared" si="59"/>
        <v>155901.89125169493</v>
      </c>
      <c r="F38" s="361">
        <f t="shared" ref="F38:G38" si="77">F15+F27</f>
        <v>52685.913389322035</v>
      </c>
      <c r="G38" s="361">
        <f t="shared" si="77"/>
        <v>48788.515433333334</v>
      </c>
      <c r="H38" s="361">
        <f>H15+H27</f>
        <v>37546.753466666654</v>
      </c>
      <c r="I38" s="361">
        <f t="shared" si="59"/>
        <v>35164.7828317694</v>
      </c>
      <c r="J38" s="361">
        <f t="shared" si="59"/>
        <v>70534.276161728209</v>
      </c>
      <c r="K38" s="361">
        <f t="shared" si="59"/>
        <v>85871.220390656948</v>
      </c>
      <c r="L38" s="361">
        <f t="shared" si="59"/>
        <v>115319.13034999074</v>
      </c>
      <c r="M38" s="361">
        <f t="shared" si="59"/>
        <v>77741.235688476678</v>
      </c>
      <c r="N38" s="361">
        <f t="shared" si="59"/>
        <v>78388.608143109188</v>
      </c>
      <c r="O38" s="361">
        <f t="shared" si="59"/>
        <v>74991.783353780149</v>
      </c>
      <c r="P38" s="361">
        <f t="shared" si="59"/>
        <v>69414.019623758184</v>
      </c>
      <c r="Q38" s="361">
        <f t="shared" si="59"/>
        <v>65001.819311407991</v>
      </c>
      <c r="R38" s="361">
        <f t="shared" si="59"/>
        <v>60380.421298119349</v>
      </c>
      <c r="S38" s="361">
        <f t="shared" si="59"/>
        <v>55623.540581646623</v>
      </c>
      <c r="T38" s="361">
        <f t="shared" si="59"/>
        <v>51831.373233486585</v>
      </c>
      <c r="U38" s="361">
        <f t="shared" si="59"/>
        <v>49074.401805024099</v>
      </c>
      <c r="V38" s="361">
        <f t="shared" si="59"/>
        <v>46354.310499376123</v>
      </c>
      <c r="W38" s="361">
        <f t="shared" si="59"/>
        <v>43685.815434388736</v>
      </c>
      <c r="X38" s="361">
        <f t="shared" si="59"/>
        <v>40023.26780932831</v>
      </c>
      <c r="Y38" s="361">
        <f t="shared" ref="Y38:Z38" si="78">Y15+Y27</f>
        <v>38682.172774145998</v>
      </c>
      <c r="Z38" s="361">
        <f t="shared" si="78"/>
        <v>38682.172774145998</v>
      </c>
      <c r="AA38" s="361">
        <f t="shared" ref="AA38:AB38" si="79">AA15+AA27</f>
        <v>38682.172774145998</v>
      </c>
      <c r="AB38" s="361">
        <f t="shared" si="79"/>
        <v>38682.172774145998</v>
      </c>
      <c r="AC38" s="171"/>
      <c r="AD38" s="84"/>
    </row>
    <row r="39" spans="1:32">
      <c r="A39" s="58" t="s">
        <v>5</v>
      </c>
      <c r="B39" s="59" t="s">
        <v>217</v>
      </c>
      <c r="C39" s="164">
        <f>C16+C28</f>
        <v>1185199.387608048</v>
      </c>
      <c r="D39" s="364">
        <f t="shared" ref="D39" si="80">D16+D28</f>
        <v>1222651.0610536481</v>
      </c>
      <c r="E39" s="363">
        <f t="shared" si="59"/>
        <v>20917.956181694906</v>
      </c>
      <c r="F39" s="363">
        <f t="shared" ref="F39:G39" si="81">F16+F28</f>
        <v>41384.728359322035</v>
      </c>
      <c r="G39" s="363">
        <f t="shared" si="81"/>
        <v>48672.925433333337</v>
      </c>
      <c r="H39" s="363">
        <f t="shared" ref="H39" si="82">H16+H28</f>
        <v>37546.753466666654</v>
      </c>
      <c r="I39" s="363">
        <f t="shared" si="59"/>
        <v>35164.7828317694</v>
      </c>
      <c r="J39" s="363">
        <f t="shared" si="59"/>
        <v>48453.705162907703</v>
      </c>
      <c r="K39" s="363">
        <f t="shared" si="59"/>
        <v>53392.620517816351</v>
      </c>
      <c r="L39" s="363">
        <f t="shared" si="59"/>
        <v>69878.301221651855</v>
      </c>
      <c r="M39" s="363">
        <f t="shared" si="59"/>
        <v>77741.235688476678</v>
      </c>
      <c r="N39" s="363">
        <f t="shared" si="59"/>
        <v>78388.608143109188</v>
      </c>
      <c r="O39" s="363">
        <f t="shared" si="59"/>
        <v>74991.783353780149</v>
      </c>
      <c r="P39" s="363">
        <f t="shared" si="59"/>
        <v>69414.019623758184</v>
      </c>
      <c r="Q39" s="363">
        <f t="shared" si="59"/>
        <v>65001.819311407991</v>
      </c>
      <c r="R39" s="363">
        <f t="shared" si="59"/>
        <v>60380.421298119349</v>
      </c>
      <c r="S39" s="363">
        <f t="shared" si="59"/>
        <v>55623.540581646623</v>
      </c>
      <c r="T39" s="363">
        <f t="shared" si="59"/>
        <v>51831.373233486585</v>
      </c>
      <c r="U39" s="363">
        <f t="shared" si="59"/>
        <v>49074.401805024099</v>
      </c>
      <c r="V39" s="363">
        <f t="shared" si="59"/>
        <v>46354.310499376123</v>
      </c>
      <c r="W39" s="363">
        <f t="shared" si="59"/>
        <v>43685.815434388736</v>
      </c>
      <c r="X39" s="363">
        <f t="shared" si="59"/>
        <v>40023.26780932831</v>
      </c>
      <c r="Y39" s="363">
        <f t="shared" ref="Y39:Z39" si="83">Y16+Y28</f>
        <v>38682.172774145998</v>
      </c>
      <c r="Z39" s="363">
        <f t="shared" si="83"/>
        <v>38682.172774145998</v>
      </c>
      <c r="AA39" s="363">
        <f t="shared" ref="AA39:AB39" si="84">AA16+AA28</f>
        <v>38682.172774145998</v>
      </c>
      <c r="AB39" s="363">
        <f t="shared" si="84"/>
        <v>38682.172774145998</v>
      </c>
      <c r="AC39" s="167"/>
      <c r="AD39" s="84"/>
    </row>
    <row r="40" spans="1:32">
      <c r="A40" s="58" t="s">
        <v>218</v>
      </c>
      <c r="B40" s="59" t="s">
        <v>147</v>
      </c>
      <c r="C40" s="164">
        <f t="shared" ref="C40:D40" si="85">C17+C29</f>
        <v>367054.88730358891</v>
      </c>
      <c r="D40" s="364">
        <f t="shared" si="85"/>
        <v>620703.49117881397</v>
      </c>
      <c r="E40" s="363">
        <f>E17+E29</f>
        <v>11250.247079999994</v>
      </c>
      <c r="F40" s="363">
        <f t="shared" ref="F40:G40" si="86">F17+F29</f>
        <v>2829.4542999999999</v>
      </c>
      <c r="G40" s="363">
        <f t="shared" si="86"/>
        <v>23882.636590000002</v>
      </c>
      <c r="H40" s="363">
        <f t="shared" ref="H40" si="87">H17+H29</f>
        <v>18383.39</v>
      </c>
      <c r="I40" s="363">
        <f>I17+I29</f>
        <v>16797.12432986161</v>
      </c>
      <c r="J40" s="363">
        <f t="shared" si="59"/>
        <v>20948.059001179499</v>
      </c>
      <c r="K40" s="363">
        <f t="shared" si="59"/>
        <v>5569.110846250991</v>
      </c>
      <c r="L40" s="363">
        <f t="shared" si="59"/>
        <v>2874.9644014167061</v>
      </c>
      <c r="M40" s="363">
        <f t="shared" si="59"/>
        <v>12825.496562735911</v>
      </c>
      <c r="N40" s="363">
        <f t="shared" si="59"/>
        <v>15358.829896069248</v>
      </c>
      <c r="O40" s="363">
        <f t="shared" si="59"/>
        <v>20805.953583074908</v>
      </c>
      <c r="P40" s="363">
        <f t="shared" si="59"/>
        <v>8735.4870179924965</v>
      </c>
      <c r="Q40" s="363">
        <f t="shared" si="59"/>
        <v>34938.837054626812</v>
      </c>
      <c r="R40" s="363">
        <f t="shared" si="59"/>
        <v>38682.172774145998</v>
      </c>
      <c r="S40" s="363">
        <f t="shared" si="59"/>
        <v>38682.172774145998</v>
      </c>
      <c r="T40" s="363">
        <f t="shared" si="59"/>
        <v>38682.172774145998</v>
      </c>
      <c r="U40" s="363">
        <f t="shared" si="59"/>
        <v>38682.172774145998</v>
      </c>
      <c r="V40" s="363">
        <f t="shared" si="59"/>
        <v>38682.172774145998</v>
      </c>
      <c r="W40" s="363">
        <f t="shared" si="59"/>
        <v>38682.172774145998</v>
      </c>
      <c r="X40" s="363">
        <f t="shared" si="59"/>
        <v>38682.172774145998</v>
      </c>
      <c r="Y40" s="363">
        <f t="shared" ref="Y40:Z40" si="88">Y17+Y29</f>
        <v>38682.172774145998</v>
      </c>
      <c r="Z40" s="363">
        <f t="shared" si="88"/>
        <v>38682.172774145998</v>
      </c>
      <c r="AA40" s="363">
        <f t="shared" ref="AA40:AB40" si="89">AA17+AA29</f>
        <v>38682.172774145998</v>
      </c>
      <c r="AB40" s="363">
        <f t="shared" si="89"/>
        <v>38682.172774145998</v>
      </c>
      <c r="AC40" s="167">
        <f>'Прил 9 коррект'!D48</f>
        <v>620703.49117881397</v>
      </c>
      <c r="AD40" s="167">
        <f>AC40-D40</f>
        <v>0</v>
      </c>
    </row>
    <row r="41" spans="1:32">
      <c r="A41" s="58" t="s">
        <v>219</v>
      </c>
      <c r="B41" s="59" t="s">
        <v>220</v>
      </c>
      <c r="C41" s="164">
        <f t="shared" ref="C41" si="90">C18+C30</f>
        <v>416474.47899131721</v>
      </c>
      <c r="D41" s="364">
        <f>D18+D30</f>
        <v>233789.63506854954</v>
      </c>
      <c r="E41" s="363">
        <f t="shared" si="59"/>
        <v>0</v>
      </c>
      <c r="F41" s="363">
        <f t="shared" ref="F41:G41" si="91">F18+F30</f>
        <v>0</v>
      </c>
      <c r="G41" s="363">
        <f t="shared" si="91"/>
        <v>5341.5634099999988</v>
      </c>
      <c r="H41" s="363">
        <f>H18+H30</f>
        <v>0</v>
      </c>
      <c r="I41" s="363">
        <f t="shared" si="59"/>
        <v>0</v>
      </c>
      <c r="J41" s="363">
        <f t="shared" si="59"/>
        <v>0</v>
      </c>
      <c r="K41" s="363">
        <f t="shared" si="59"/>
        <v>956.76360047555067</v>
      </c>
      <c r="L41" s="363">
        <f t="shared" si="59"/>
        <v>14670.806399524492</v>
      </c>
      <c r="M41" s="363">
        <f t="shared" si="59"/>
        <v>26015.055397845248</v>
      </c>
      <c r="N41" s="363">
        <f t="shared" si="59"/>
        <v>30160.929284189267</v>
      </c>
      <c r="O41" s="363">
        <f t="shared" si="59"/>
        <v>29010.105926571741</v>
      </c>
      <c r="P41" s="363">
        <f t="shared" si="59"/>
        <v>25678.343628261286</v>
      </c>
      <c r="Q41" s="363">
        <f t="shared" si="59"/>
        <v>25758.146179334122</v>
      </c>
      <c r="R41" s="363">
        <f t="shared" si="59"/>
        <v>21698.248523973351</v>
      </c>
      <c r="S41" s="363">
        <f t="shared" si="59"/>
        <v>16941.367807500625</v>
      </c>
      <c r="T41" s="363">
        <f t="shared" si="59"/>
        <v>13149.200459340587</v>
      </c>
      <c r="U41" s="363">
        <f t="shared" si="59"/>
        <v>10392.229030878098</v>
      </c>
      <c r="V41" s="363">
        <f t="shared" si="59"/>
        <v>7672.1377252301209</v>
      </c>
      <c r="W41" s="363">
        <f t="shared" si="59"/>
        <v>5003.6426602427382</v>
      </c>
      <c r="X41" s="363">
        <f t="shared" si="59"/>
        <v>1341.0950351823121</v>
      </c>
      <c r="Y41" s="363">
        <f t="shared" ref="Y41:Z41" si="92">Y18+Y30</f>
        <v>0</v>
      </c>
      <c r="Z41" s="363">
        <f t="shared" si="92"/>
        <v>0</v>
      </c>
      <c r="AA41" s="363">
        <f t="shared" ref="AA41:AB41" si="93">AA18+AA30</f>
        <v>0</v>
      </c>
      <c r="AB41" s="363">
        <f t="shared" si="93"/>
        <v>0</v>
      </c>
      <c r="AC41" s="167">
        <f>'Прил 9 коррект'!D54</f>
        <v>233789.63506854954</v>
      </c>
      <c r="AD41" s="167">
        <f t="shared" ref="AD41:AD42" si="94">AC41-D41</f>
        <v>0</v>
      </c>
    </row>
    <row r="42" spans="1:32">
      <c r="A42" s="58" t="s">
        <v>221</v>
      </c>
      <c r="B42" s="59" t="s">
        <v>214</v>
      </c>
      <c r="C42" s="164">
        <f t="shared" ref="C42:D42" si="95">C19+C31</f>
        <v>216000.02131314174</v>
      </c>
      <c r="D42" s="364">
        <f t="shared" si="95"/>
        <v>121757.22466461794</v>
      </c>
      <c r="E42" s="363">
        <f t="shared" ref="E42:G43" si="96">E19+E31</f>
        <v>1193.1328305084746</v>
      </c>
      <c r="F42" s="363">
        <f t="shared" si="96"/>
        <v>10644.25711016949</v>
      </c>
      <c r="G42" s="363">
        <f t="shared" si="96"/>
        <v>11068.258766666664</v>
      </c>
      <c r="H42" s="363">
        <f>H19+H31</f>
        <v>10041.230133333331</v>
      </c>
      <c r="I42" s="363">
        <f>I19+I31</f>
        <v>8427.1918352411303</v>
      </c>
      <c r="J42" s="363">
        <f>J19+J31</f>
        <v>14600.125963922128</v>
      </c>
      <c r="K42" s="363">
        <f t="shared" ref="K42:X42" si="97">K19+K31</f>
        <v>13753.684143194803</v>
      </c>
      <c r="L42" s="363">
        <f t="shared" si="97"/>
        <v>16525.322047981368</v>
      </c>
      <c r="M42" s="363">
        <f t="shared" si="97"/>
        <v>13044.007516485435</v>
      </c>
      <c r="N42" s="363">
        <f t="shared" si="97"/>
        <v>9545.5060847739278</v>
      </c>
      <c r="O42" s="363">
        <f t="shared" si="97"/>
        <v>7299.504653062414</v>
      </c>
      <c r="P42" s="363">
        <f t="shared" si="97"/>
        <v>5053.503221350903</v>
      </c>
      <c r="Q42" s="363">
        <f t="shared" si="97"/>
        <v>561.50035792787719</v>
      </c>
      <c r="R42" s="363">
        <f t="shared" si="97"/>
        <v>0</v>
      </c>
      <c r="S42" s="363">
        <f t="shared" si="97"/>
        <v>0</v>
      </c>
      <c r="T42" s="363">
        <f t="shared" si="97"/>
        <v>0</v>
      </c>
      <c r="U42" s="363">
        <f t="shared" si="97"/>
        <v>0</v>
      </c>
      <c r="V42" s="363">
        <f t="shared" si="97"/>
        <v>0</v>
      </c>
      <c r="W42" s="363">
        <f t="shared" si="97"/>
        <v>0</v>
      </c>
      <c r="X42" s="363">
        <f t="shared" si="97"/>
        <v>0</v>
      </c>
      <c r="Y42" s="363">
        <f t="shared" ref="Y42:Z42" si="98">Y19+Y31</f>
        <v>0</v>
      </c>
      <c r="Z42" s="363">
        <f t="shared" si="98"/>
        <v>0</v>
      </c>
      <c r="AA42" s="363">
        <f t="shared" ref="AA42:AB42" si="99">AA19+AA31</f>
        <v>0</v>
      </c>
      <c r="AB42" s="363">
        <f t="shared" si="99"/>
        <v>0</v>
      </c>
      <c r="AC42" s="167">
        <f>'Прил 9 коррект'!D51+'Прил 9 коррект'!D56</f>
        <v>121757.22466461796</v>
      </c>
      <c r="AD42" s="167">
        <f t="shared" si="94"/>
        <v>0</v>
      </c>
      <c r="AE42" s="104"/>
      <c r="AF42" s="84"/>
    </row>
    <row r="43" spans="1:32" ht="30">
      <c r="A43" s="58" t="s">
        <v>222</v>
      </c>
      <c r="B43" s="59" t="s">
        <v>223</v>
      </c>
      <c r="C43" s="164">
        <f t="shared" ref="C43:D43" si="100">C20+C32</f>
        <v>185670</v>
      </c>
      <c r="D43" s="362">
        <f t="shared" si="100"/>
        <v>246400.71014166664</v>
      </c>
      <c r="E43" s="363">
        <f t="shared" si="96"/>
        <v>8474.576271186439</v>
      </c>
      <c r="F43" s="363">
        <f t="shared" si="96"/>
        <v>27911.016949152545</v>
      </c>
      <c r="G43" s="363">
        <f t="shared" si="96"/>
        <v>8380.4666666666672</v>
      </c>
      <c r="H43" s="363">
        <f>H20+H32</f>
        <v>9122.1333333333296</v>
      </c>
      <c r="I43" s="363">
        <f t="shared" ref="I43:X43" si="101">I20+I32</f>
        <v>9940.4666666666599</v>
      </c>
      <c r="J43" s="363">
        <f t="shared" si="101"/>
        <v>12905.520197806083</v>
      </c>
      <c r="K43" s="363">
        <f t="shared" si="101"/>
        <v>33113.061927895003</v>
      </c>
      <c r="L43" s="363">
        <f t="shared" si="101"/>
        <v>35807.208372729292</v>
      </c>
      <c r="M43" s="363">
        <f t="shared" si="101"/>
        <v>25856.676211410086</v>
      </c>
      <c r="N43" s="363">
        <f t="shared" si="101"/>
        <v>23323.34287807675</v>
      </c>
      <c r="O43" s="363">
        <f t="shared" si="101"/>
        <v>17876.21919107109</v>
      </c>
      <c r="P43" s="363">
        <f>P20+P32</f>
        <v>29946.6857561535</v>
      </c>
      <c r="Q43" s="363">
        <f t="shared" si="101"/>
        <v>3743.335719519182</v>
      </c>
      <c r="R43" s="363">
        <f t="shared" si="101"/>
        <v>0</v>
      </c>
      <c r="S43" s="363">
        <f t="shared" si="101"/>
        <v>0</v>
      </c>
      <c r="T43" s="363">
        <f t="shared" si="101"/>
        <v>0</v>
      </c>
      <c r="U43" s="363">
        <f t="shared" si="101"/>
        <v>0</v>
      </c>
      <c r="V43" s="363">
        <f t="shared" si="101"/>
        <v>0</v>
      </c>
      <c r="W43" s="363">
        <f t="shared" si="101"/>
        <v>0</v>
      </c>
      <c r="X43" s="363">
        <f t="shared" si="101"/>
        <v>0</v>
      </c>
      <c r="Y43" s="363">
        <f t="shared" ref="Y43:Z43" si="102">Y20+Y32</f>
        <v>0</v>
      </c>
      <c r="Z43" s="363">
        <f t="shared" si="102"/>
        <v>0</v>
      </c>
      <c r="AA43" s="363">
        <f t="shared" ref="AA43:AB43" si="103">AA20+AA32</f>
        <v>0</v>
      </c>
      <c r="AB43" s="363">
        <f t="shared" si="103"/>
        <v>0</v>
      </c>
      <c r="AC43" s="167">
        <f>'Прил 9 коррект'!D55+'Прил 9 коррект'!D50</f>
        <v>246400.71014166661</v>
      </c>
      <c r="AD43" s="167">
        <f>AC43-D43</f>
        <v>0</v>
      </c>
      <c r="AE43" s="104"/>
      <c r="AF43" s="84"/>
    </row>
    <row r="44" spans="1:32">
      <c r="A44" s="58" t="s">
        <v>6</v>
      </c>
      <c r="B44" s="59" t="s">
        <v>224</v>
      </c>
      <c r="C44" s="164">
        <f t="shared" ref="C44:D44" si="104">C21+C33</f>
        <v>185670</v>
      </c>
      <c r="D44" s="362">
        <f t="shared" si="104"/>
        <v>246400.7101</v>
      </c>
      <c r="E44" s="363">
        <f>E21+E33</f>
        <v>134983.93507000001</v>
      </c>
      <c r="F44" s="363">
        <f t="shared" ref="F44:G44" si="105">F21+F33</f>
        <v>11301.185030000001</v>
      </c>
      <c r="G44" s="363">
        <f t="shared" si="105"/>
        <v>115.59</v>
      </c>
      <c r="H44" s="363">
        <f t="shared" ref="H44" si="106">H21+H33</f>
        <v>0</v>
      </c>
      <c r="I44" s="363">
        <f t="shared" si="59"/>
        <v>0</v>
      </c>
      <c r="J44" s="365">
        <f t="shared" si="59"/>
        <v>22080.570998820505</v>
      </c>
      <c r="K44" s="365">
        <f t="shared" si="59"/>
        <v>32478.599872840598</v>
      </c>
      <c r="L44" s="365">
        <f t="shared" si="59"/>
        <v>45440.82912833889</v>
      </c>
      <c r="M44" s="363">
        <f t="shared" si="59"/>
        <v>0</v>
      </c>
      <c r="N44" s="363">
        <f t="shared" si="59"/>
        <v>0</v>
      </c>
      <c r="O44" s="363">
        <f t="shared" si="59"/>
        <v>0</v>
      </c>
      <c r="P44" s="363">
        <f t="shared" si="59"/>
        <v>0</v>
      </c>
      <c r="Q44" s="363">
        <f t="shared" si="59"/>
        <v>0</v>
      </c>
      <c r="R44" s="363">
        <f t="shared" si="59"/>
        <v>0</v>
      </c>
      <c r="S44" s="363">
        <f t="shared" si="59"/>
        <v>0</v>
      </c>
      <c r="T44" s="363">
        <f t="shared" si="59"/>
        <v>0</v>
      </c>
      <c r="U44" s="363">
        <f t="shared" si="59"/>
        <v>0</v>
      </c>
      <c r="V44" s="363">
        <f t="shared" si="59"/>
        <v>0</v>
      </c>
      <c r="W44" s="363">
        <f t="shared" si="59"/>
        <v>0</v>
      </c>
      <c r="X44" s="363">
        <f t="shared" si="59"/>
        <v>0</v>
      </c>
      <c r="Y44" s="363">
        <f t="shared" ref="Y44:Z44" si="107">Y21+Y33</f>
        <v>0</v>
      </c>
      <c r="Z44" s="363">
        <f t="shared" si="107"/>
        <v>0</v>
      </c>
      <c r="AA44" s="363">
        <f t="shared" ref="AA44:AB44" si="108">AA21+AA33</f>
        <v>0</v>
      </c>
      <c r="AB44" s="363">
        <f t="shared" si="108"/>
        <v>0</v>
      </c>
      <c r="AC44" s="167"/>
      <c r="AD44" s="84"/>
      <c r="AE44" s="105"/>
      <c r="AF44" s="139"/>
    </row>
    <row r="45" spans="1:32">
      <c r="A45" s="58"/>
      <c r="B45" s="59"/>
      <c r="C45" s="164"/>
      <c r="D45" s="362"/>
      <c r="E45" s="363"/>
      <c r="F45" s="363"/>
      <c r="G45" s="363"/>
      <c r="H45" s="363"/>
      <c r="I45" s="363"/>
      <c r="J45" s="365"/>
      <c r="K45" s="365"/>
      <c r="L45" s="365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167"/>
      <c r="AD45" s="84"/>
      <c r="AE45" s="105"/>
      <c r="AF45" s="139"/>
    </row>
    <row r="46" spans="1:32" s="375" customFormat="1" ht="28.5">
      <c r="A46" s="314" t="s">
        <v>9</v>
      </c>
      <c r="B46" s="55" t="s">
        <v>365</v>
      </c>
      <c r="C46" s="170"/>
      <c r="D46" s="360">
        <f>D40+D41+D44</f>
        <v>1100893.8363473634</v>
      </c>
      <c r="E46" s="361">
        <f t="shared" ref="E46:AB46" si="109">E40+E41+E44</f>
        <v>146234.18215000001</v>
      </c>
      <c r="F46" s="361">
        <f t="shared" si="109"/>
        <v>14130.63933</v>
      </c>
      <c r="G46" s="361">
        <f t="shared" si="109"/>
        <v>29339.79</v>
      </c>
      <c r="H46" s="361">
        <f t="shared" si="109"/>
        <v>18383.39</v>
      </c>
      <c r="I46" s="361">
        <f t="shared" si="109"/>
        <v>16797.12432986161</v>
      </c>
      <c r="J46" s="371">
        <f t="shared" si="109"/>
        <v>43028.630000000005</v>
      </c>
      <c r="K46" s="371">
        <f t="shared" si="109"/>
        <v>39004.47431956714</v>
      </c>
      <c r="L46" s="371">
        <f t="shared" si="109"/>
        <v>62986.599929280084</v>
      </c>
      <c r="M46" s="361">
        <f t="shared" si="109"/>
        <v>38840.551960581157</v>
      </c>
      <c r="N46" s="361">
        <f t="shared" si="109"/>
        <v>45519.759180258516</v>
      </c>
      <c r="O46" s="361">
        <f t="shared" si="109"/>
        <v>49816.05950964665</v>
      </c>
      <c r="P46" s="361">
        <f t="shared" si="109"/>
        <v>34413.83064625378</v>
      </c>
      <c r="Q46" s="361">
        <f t="shared" si="109"/>
        <v>60696.983233960935</v>
      </c>
      <c r="R46" s="361">
        <f t="shared" si="109"/>
        <v>60380.421298119349</v>
      </c>
      <c r="S46" s="361">
        <f t="shared" si="109"/>
        <v>55623.540581646623</v>
      </c>
      <c r="T46" s="361">
        <f t="shared" si="109"/>
        <v>51831.373233486585</v>
      </c>
      <c r="U46" s="361">
        <f t="shared" si="109"/>
        <v>49074.401805024099</v>
      </c>
      <c r="V46" s="361">
        <f t="shared" si="109"/>
        <v>46354.310499376123</v>
      </c>
      <c r="W46" s="361">
        <f t="shared" si="109"/>
        <v>43685.815434388736</v>
      </c>
      <c r="X46" s="361">
        <f t="shared" si="109"/>
        <v>40023.26780932831</v>
      </c>
      <c r="Y46" s="361">
        <f t="shared" si="109"/>
        <v>38682.172774145998</v>
      </c>
      <c r="Z46" s="361">
        <f t="shared" si="109"/>
        <v>38682.172774145998</v>
      </c>
      <c r="AA46" s="361">
        <f t="shared" si="109"/>
        <v>38682.172774145998</v>
      </c>
      <c r="AB46" s="361">
        <f t="shared" si="109"/>
        <v>38682.172774145998</v>
      </c>
      <c r="AC46" s="171"/>
      <c r="AD46" s="372"/>
      <c r="AE46" s="373"/>
      <c r="AF46" s="374"/>
    </row>
    <row r="47" spans="1:32">
      <c r="A47" s="58"/>
      <c r="B47" s="59"/>
      <c r="C47" s="164"/>
      <c r="D47" s="362"/>
      <c r="E47" s="363"/>
      <c r="F47" s="363"/>
      <c r="G47" s="363"/>
      <c r="H47" s="363"/>
      <c r="I47" s="363"/>
      <c r="J47" s="365"/>
      <c r="K47" s="365"/>
      <c r="L47" s="365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167"/>
      <c r="AD47" s="84"/>
      <c r="AE47" s="105"/>
      <c r="AF47" s="139"/>
    </row>
    <row r="48" spans="1:32" s="301" customFormat="1" ht="60.75" customHeight="1">
      <c r="A48" s="295" t="s">
        <v>13</v>
      </c>
      <c r="B48" s="379" t="s">
        <v>366</v>
      </c>
      <c r="C48" s="297"/>
      <c r="D48" s="366">
        <f>SUM(D49:D50)</f>
        <v>329999.99989000004</v>
      </c>
      <c r="E48" s="366">
        <f t="shared" ref="E48:AB48" si="110">SUM(E49:E50)</f>
        <v>0</v>
      </c>
      <c r="F48" s="366">
        <f t="shared" si="110"/>
        <v>0</v>
      </c>
      <c r="G48" s="366">
        <f t="shared" si="110"/>
        <v>0</v>
      </c>
      <c r="H48" s="366">
        <f t="shared" si="110"/>
        <v>0</v>
      </c>
      <c r="I48" s="366">
        <f t="shared" si="110"/>
        <v>0</v>
      </c>
      <c r="J48" s="366">
        <f t="shared" si="110"/>
        <v>0</v>
      </c>
      <c r="K48" s="366">
        <f t="shared" si="110"/>
        <v>111111.111</v>
      </c>
      <c r="L48" s="366">
        <f t="shared" si="110"/>
        <v>218888.88889</v>
      </c>
      <c r="M48" s="366">
        <f t="shared" si="110"/>
        <v>0</v>
      </c>
      <c r="N48" s="366">
        <f t="shared" si="110"/>
        <v>0</v>
      </c>
      <c r="O48" s="366">
        <f t="shared" si="110"/>
        <v>0</v>
      </c>
      <c r="P48" s="366">
        <f t="shared" si="110"/>
        <v>0</v>
      </c>
      <c r="Q48" s="366">
        <f t="shared" si="110"/>
        <v>0</v>
      </c>
      <c r="R48" s="366">
        <f t="shared" si="110"/>
        <v>0</v>
      </c>
      <c r="S48" s="366">
        <f t="shared" si="110"/>
        <v>0</v>
      </c>
      <c r="T48" s="366">
        <f t="shared" si="110"/>
        <v>0</v>
      </c>
      <c r="U48" s="366">
        <f t="shared" si="110"/>
        <v>0</v>
      </c>
      <c r="V48" s="366">
        <f t="shared" si="110"/>
        <v>0</v>
      </c>
      <c r="W48" s="366">
        <f t="shared" si="110"/>
        <v>0</v>
      </c>
      <c r="X48" s="366">
        <f t="shared" si="110"/>
        <v>0</v>
      </c>
      <c r="Y48" s="366">
        <f t="shared" si="110"/>
        <v>0</v>
      </c>
      <c r="Z48" s="366">
        <f t="shared" si="110"/>
        <v>0</v>
      </c>
      <c r="AA48" s="366">
        <f t="shared" si="110"/>
        <v>0</v>
      </c>
      <c r="AB48" s="366">
        <f t="shared" si="110"/>
        <v>0</v>
      </c>
      <c r="AC48" s="298"/>
      <c r="AD48" s="299"/>
      <c r="AE48" s="300"/>
    </row>
    <row r="49" spans="1:31" s="308" customFormat="1" ht="15" hidden="1" customHeight="1" outlineLevel="1">
      <c r="A49" s="302" t="s">
        <v>14</v>
      </c>
      <c r="B49" s="303" t="s">
        <v>325</v>
      </c>
      <c r="C49" s="304"/>
      <c r="D49" s="367">
        <f t="shared" ref="D49:D50" si="111">SUM(E49:AB49)</f>
        <v>319252.55989000003</v>
      </c>
      <c r="E49" s="367"/>
      <c r="F49" s="367"/>
      <c r="G49" s="367"/>
      <c r="H49" s="367"/>
      <c r="I49" s="367"/>
      <c r="J49" s="367"/>
      <c r="K49" s="367">
        <v>100363.671</v>
      </c>
      <c r="L49" s="367">
        <v>218888.88889</v>
      </c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8"/>
      <c r="Y49" s="368"/>
      <c r="Z49" s="368"/>
      <c r="AA49" s="368"/>
      <c r="AB49" s="368"/>
      <c r="AC49" s="305"/>
      <c r="AD49" s="306"/>
      <c r="AE49" s="307"/>
    </row>
    <row r="50" spans="1:31" s="308" customFormat="1" ht="15" hidden="1" customHeight="1" outlineLevel="1">
      <c r="A50" s="302" t="s">
        <v>15</v>
      </c>
      <c r="B50" s="303" t="s">
        <v>326</v>
      </c>
      <c r="C50" s="304"/>
      <c r="D50" s="369">
        <f t="shared" si="111"/>
        <v>10747.44</v>
      </c>
      <c r="E50" s="369"/>
      <c r="F50" s="369"/>
      <c r="G50" s="369"/>
      <c r="H50" s="369"/>
      <c r="I50" s="369"/>
      <c r="J50" s="369"/>
      <c r="K50" s="369">
        <v>10747.44</v>
      </c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70"/>
      <c r="Y50" s="370"/>
      <c r="Z50" s="370"/>
      <c r="AA50" s="370"/>
      <c r="AB50" s="370"/>
      <c r="AC50" s="305"/>
      <c r="AD50" s="306"/>
      <c r="AE50" s="307"/>
    </row>
    <row r="51" spans="1:31" s="308" customFormat="1" collapsed="1">
      <c r="A51" s="302"/>
      <c r="B51" s="303"/>
      <c r="C51" s="304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70"/>
      <c r="Y51" s="370"/>
      <c r="Z51" s="370"/>
      <c r="AA51" s="370"/>
      <c r="AB51" s="370"/>
      <c r="AC51" s="305"/>
      <c r="AD51" s="306"/>
      <c r="AE51" s="307"/>
    </row>
    <row r="52" spans="1:31" s="301" customFormat="1" ht="38.25" customHeight="1">
      <c r="A52" s="295" t="s">
        <v>173</v>
      </c>
      <c r="B52" s="296" t="s">
        <v>351</v>
      </c>
      <c r="C52" s="297"/>
      <c r="D52" s="366">
        <f>D40+D41+D43+D48</f>
        <v>1430893.8362790302</v>
      </c>
      <c r="E52" s="366">
        <f>E40+E41+E44+E48</f>
        <v>146234.18215000001</v>
      </c>
      <c r="F52" s="366">
        <f t="shared" ref="F52:AB52" si="112">F40+F41+F44+F48</f>
        <v>14130.63933</v>
      </c>
      <c r="G52" s="366">
        <f t="shared" si="112"/>
        <v>29339.79</v>
      </c>
      <c r="H52" s="366">
        <f t="shared" si="112"/>
        <v>18383.39</v>
      </c>
      <c r="I52" s="366">
        <f t="shared" si="112"/>
        <v>16797.12432986161</v>
      </c>
      <c r="J52" s="366">
        <f t="shared" si="112"/>
        <v>43028.630000000005</v>
      </c>
      <c r="K52" s="366">
        <f>K40+K41+K44+K48</f>
        <v>150115.58531956715</v>
      </c>
      <c r="L52" s="366">
        <f t="shared" si="112"/>
        <v>281875.48881928006</v>
      </c>
      <c r="M52" s="366">
        <f t="shared" si="112"/>
        <v>38840.551960581157</v>
      </c>
      <c r="N52" s="366">
        <f t="shared" si="112"/>
        <v>45519.759180258516</v>
      </c>
      <c r="O52" s="366">
        <f t="shared" si="112"/>
        <v>49816.05950964665</v>
      </c>
      <c r="P52" s="366">
        <f t="shared" si="112"/>
        <v>34413.83064625378</v>
      </c>
      <c r="Q52" s="366">
        <f t="shared" si="112"/>
        <v>60696.983233960935</v>
      </c>
      <c r="R52" s="366">
        <f t="shared" si="112"/>
        <v>60380.421298119349</v>
      </c>
      <c r="S52" s="366">
        <f t="shared" si="112"/>
        <v>55623.540581646623</v>
      </c>
      <c r="T52" s="366">
        <f t="shared" si="112"/>
        <v>51831.373233486585</v>
      </c>
      <c r="U52" s="366">
        <f t="shared" si="112"/>
        <v>49074.401805024099</v>
      </c>
      <c r="V52" s="366">
        <f t="shared" si="112"/>
        <v>46354.310499376123</v>
      </c>
      <c r="W52" s="366">
        <f t="shared" si="112"/>
        <v>43685.815434388736</v>
      </c>
      <c r="X52" s="366">
        <f t="shared" si="112"/>
        <v>40023.26780932831</v>
      </c>
      <c r="Y52" s="366">
        <f t="shared" si="112"/>
        <v>38682.172774145998</v>
      </c>
      <c r="Z52" s="366">
        <f t="shared" si="112"/>
        <v>38682.172774145998</v>
      </c>
      <c r="AA52" s="366">
        <f t="shared" si="112"/>
        <v>38682.172774145998</v>
      </c>
      <c r="AB52" s="366">
        <f t="shared" si="112"/>
        <v>38682.172774145998</v>
      </c>
      <c r="AC52" s="298"/>
      <c r="AD52" s="299"/>
      <c r="AE52" s="300"/>
    </row>
    <row r="53" spans="1:31">
      <c r="C53" s="153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84"/>
      <c r="Y53" s="84"/>
      <c r="Z53" s="84"/>
      <c r="AA53" s="84"/>
      <c r="AB53" s="84"/>
      <c r="AC53" s="154"/>
      <c r="AD53" s="84"/>
      <c r="AE53" s="49"/>
    </row>
    <row r="54" spans="1:31" hidden="1">
      <c r="C54" s="153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84"/>
      <c r="Y54" s="84"/>
      <c r="Z54" s="84"/>
      <c r="AA54" s="84"/>
      <c r="AB54" s="84"/>
      <c r="AC54" s="154"/>
      <c r="AD54" s="84"/>
    </row>
    <row r="55" spans="1:31" s="84" customFormat="1" hidden="1">
      <c r="A55" s="75"/>
      <c r="B55" s="75" t="s">
        <v>272</v>
      </c>
      <c r="C55" s="75">
        <f>C40+C41+C43+C48</f>
        <v>969199.36629490613</v>
      </c>
      <c r="D55" s="75">
        <f>D40+D41+D43+D48</f>
        <v>1430893.8362790302</v>
      </c>
      <c r="E55" s="75">
        <f t="shared" ref="E55:AB55" si="113">E40+E41+E43+E48</f>
        <v>19724.823351186431</v>
      </c>
      <c r="F55" s="75">
        <f t="shared" si="113"/>
        <v>30740.471249152546</v>
      </c>
      <c r="G55" s="75">
        <f t="shared" si="113"/>
        <v>37604.666666666672</v>
      </c>
      <c r="H55" s="75">
        <f t="shared" si="113"/>
        <v>27505.523333333331</v>
      </c>
      <c r="I55" s="75">
        <f t="shared" si="113"/>
        <v>26737.59099652827</v>
      </c>
      <c r="J55" s="75">
        <f t="shared" si="113"/>
        <v>33853.579198985579</v>
      </c>
      <c r="K55" s="75">
        <f t="shared" si="113"/>
        <v>150750.04737462156</v>
      </c>
      <c r="L55" s="75">
        <f t="shared" si="113"/>
        <v>272241.86806367047</v>
      </c>
      <c r="M55" s="75">
        <f t="shared" si="113"/>
        <v>64697.228171991243</v>
      </c>
      <c r="N55" s="75">
        <f t="shared" si="113"/>
        <v>68843.102058335266</v>
      </c>
      <c r="O55" s="75">
        <f t="shared" si="113"/>
        <v>67692.278700717739</v>
      </c>
      <c r="P55" s="75">
        <f t="shared" si="113"/>
        <v>64360.51640240728</v>
      </c>
      <c r="Q55" s="75">
        <f t="shared" si="113"/>
        <v>64440.31895348012</v>
      </c>
      <c r="R55" s="75">
        <f t="shared" si="113"/>
        <v>60380.421298119349</v>
      </c>
      <c r="S55" s="75">
        <f t="shared" si="113"/>
        <v>55623.540581646623</v>
      </c>
      <c r="T55" s="75">
        <f t="shared" si="113"/>
        <v>51831.373233486585</v>
      </c>
      <c r="U55" s="75">
        <f t="shared" si="113"/>
        <v>49074.401805024099</v>
      </c>
      <c r="V55" s="75">
        <f t="shared" si="113"/>
        <v>46354.310499376123</v>
      </c>
      <c r="W55" s="75">
        <f t="shared" si="113"/>
        <v>43685.815434388736</v>
      </c>
      <c r="X55" s="75">
        <f t="shared" si="113"/>
        <v>40023.26780932831</v>
      </c>
      <c r="Y55" s="75">
        <f t="shared" si="113"/>
        <v>38682.172774145998</v>
      </c>
      <c r="Z55" s="75">
        <f t="shared" si="113"/>
        <v>38682.172774145998</v>
      </c>
      <c r="AA55" s="75">
        <f t="shared" si="113"/>
        <v>38682.172774145998</v>
      </c>
      <c r="AB55" s="75">
        <f t="shared" si="113"/>
        <v>38682.172774145998</v>
      </c>
      <c r="AC55" s="154"/>
    </row>
    <row r="56" spans="1:31" hidden="1"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144"/>
    </row>
    <row r="57" spans="1:31" hidden="1">
      <c r="B57" s="41" t="s">
        <v>271</v>
      </c>
      <c r="C57" s="75">
        <f t="shared" ref="C57:AB57" si="114">C40+C41</f>
        <v>783529.36629490613</v>
      </c>
      <c r="D57" s="75">
        <f t="shared" si="114"/>
        <v>854493.12624736351</v>
      </c>
      <c r="E57" s="75">
        <f t="shared" si="114"/>
        <v>11250.247079999994</v>
      </c>
      <c r="F57" s="75">
        <f t="shared" si="114"/>
        <v>2829.4542999999999</v>
      </c>
      <c r="G57" s="75">
        <f t="shared" si="114"/>
        <v>29224.2</v>
      </c>
      <c r="H57" s="75">
        <f t="shared" si="114"/>
        <v>18383.39</v>
      </c>
      <c r="I57" s="75">
        <f t="shared" si="114"/>
        <v>16797.12432986161</v>
      </c>
      <c r="J57" s="75">
        <f t="shared" si="114"/>
        <v>20948.059001179499</v>
      </c>
      <c r="K57" s="75">
        <f t="shared" si="114"/>
        <v>6525.8744467265415</v>
      </c>
      <c r="L57" s="75">
        <f t="shared" si="114"/>
        <v>17545.770800941198</v>
      </c>
      <c r="M57" s="75">
        <f t="shared" si="114"/>
        <v>38840.551960581157</v>
      </c>
      <c r="N57" s="75">
        <f t="shared" si="114"/>
        <v>45519.759180258516</v>
      </c>
      <c r="O57" s="75">
        <f t="shared" si="114"/>
        <v>49816.05950964665</v>
      </c>
      <c r="P57" s="75">
        <f t="shared" si="114"/>
        <v>34413.83064625378</v>
      </c>
      <c r="Q57" s="75">
        <f t="shared" si="114"/>
        <v>60696.983233960935</v>
      </c>
      <c r="R57" s="75">
        <f t="shared" si="114"/>
        <v>60380.421298119349</v>
      </c>
      <c r="S57" s="75">
        <f t="shared" si="114"/>
        <v>55623.540581646623</v>
      </c>
      <c r="T57" s="75">
        <f t="shared" si="114"/>
        <v>51831.373233486585</v>
      </c>
      <c r="U57" s="75">
        <f t="shared" si="114"/>
        <v>49074.401805024099</v>
      </c>
      <c r="V57" s="75">
        <f t="shared" si="114"/>
        <v>46354.310499376123</v>
      </c>
      <c r="W57" s="75">
        <f t="shared" si="114"/>
        <v>43685.815434388736</v>
      </c>
      <c r="X57" s="75">
        <f t="shared" si="114"/>
        <v>40023.26780932831</v>
      </c>
      <c r="Y57" s="75">
        <f t="shared" si="114"/>
        <v>38682.172774145998</v>
      </c>
      <c r="Z57" s="75">
        <f t="shared" si="114"/>
        <v>38682.172774145998</v>
      </c>
      <c r="AA57" s="75">
        <f t="shared" si="114"/>
        <v>38682.172774145998</v>
      </c>
      <c r="AB57" s="75">
        <f t="shared" si="114"/>
        <v>38682.172774145998</v>
      </c>
      <c r="AC57" s="144"/>
    </row>
    <row r="58" spans="1:31" hidden="1"/>
    <row r="59" spans="1:31" hidden="1">
      <c r="E59" s="151"/>
      <c r="F59" s="151"/>
      <c r="G59" s="151"/>
    </row>
    <row r="60" spans="1:31" hidden="1">
      <c r="B60" s="41" t="s">
        <v>292</v>
      </c>
      <c r="D60" s="151">
        <f>SUM(J60:L60)</f>
        <v>100000</v>
      </c>
      <c r="E60" s="97"/>
      <c r="F60" s="97"/>
      <c r="G60" s="97"/>
      <c r="J60" s="151">
        <f>'%'!D3/1000</f>
        <v>22080.570998820505</v>
      </c>
      <c r="K60" s="151">
        <f>'%'!E7/1000</f>
        <v>32478.599872840598</v>
      </c>
      <c r="L60" s="151">
        <f>'%'!F11/1000</f>
        <v>45440.82912833889</v>
      </c>
    </row>
    <row r="61" spans="1:31" hidden="1">
      <c r="E61" s="97"/>
      <c r="F61" s="97"/>
      <c r="G61" s="97"/>
    </row>
    <row r="62" spans="1:31" hidden="1">
      <c r="B62" s="41" t="s">
        <v>307</v>
      </c>
      <c r="D62" s="151"/>
      <c r="E62" s="151"/>
      <c r="F62" s="151"/>
      <c r="G62" s="151"/>
      <c r="Y62" s="49"/>
      <c r="Z62" s="49"/>
      <c r="AA62" s="49"/>
      <c r="AB62" s="49"/>
      <c r="AC62" s="141"/>
    </row>
    <row r="63" spans="1:31" hidden="1">
      <c r="B63" s="205" t="s">
        <v>341</v>
      </c>
      <c r="C63" s="206">
        <f>(7.5+2)%</f>
        <v>9.5000000000000001E-2</v>
      </c>
      <c r="D63" s="207">
        <f>SUM(J63:X63)</f>
        <v>58522.663292860925</v>
      </c>
      <c r="E63" s="207"/>
      <c r="F63" s="207"/>
      <c r="G63" s="207"/>
      <c r="H63" s="207"/>
      <c r="I63" s="207"/>
      <c r="J63" s="207">
        <f>'%'!D20</f>
        <v>3636.9422697235309</v>
      </c>
      <c r="K63" s="207">
        <f>'%'!E20</f>
        <v>7459.5991369448038</v>
      </c>
      <c r="L63" s="207">
        <f>'%'!F20</f>
        <v>13174.600052592024</v>
      </c>
      <c r="M63" s="207">
        <f>'%'!G20</f>
        <v>11791.507516485437</v>
      </c>
      <c r="N63" s="207">
        <f>'%'!H20</f>
        <v>9545.5060847739278</v>
      </c>
      <c r="O63" s="207">
        <f>'%'!I20</f>
        <v>7299.504653062414</v>
      </c>
      <c r="P63" s="207">
        <f>'%'!J20</f>
        <v>5053.503221350903</v>
      </c>
      <c r="Q63" s="207">
        <f>'%'!K20</f>
        <v>561.50035792787719</v>
      </c>
      <c r="R63" s="207">
        <f>'%'!L20</f>
        <v>0</v>
      </c>
      <c r="S63" s="207">
        <f>'%'!M20</f>
        <v>0</v>
      </c>
      <c r="T63" s="207">
        <f>'%'!N20</f>
        <v>0</v>
      </c>
      <c r="U63" s="207">
        <f>'%'!O20</f>
        <v>0</v>
      </c>
      <c r="V63" s="207">
        <f>'%'!P20</f>
        <v>0</v>
      </c>
      <c r="W63" s="207">
        <f>'%'!Q20</f>
        <v>0</v>
      </c>
      <c r="X63" s="207">
        <f>'%'!R20</f>
        <v>0</v>
      </c>
      <c r="Y63" s="251"/>
      <c r="Z63" s="251"/>
      <c r="AA63" s="251"/>
      <c r="AB63" s="251"/>
      <c r="AC63" s="141"/>
    </row>
    <row r="64" spans="1:31" hidden="1">
      <c r="B64" s="205" t="s">
        <v>286</v>
      </c>
      <c r="C64" s="208"/>
      <c r="D64" s="207">
        <f>SUM(J64:X64)</f>
        <v>99999.999999999985</v>
      </c>
      <c r="E64" s="207"/>
      <c r="F64" s="207"/>
      <c r="G64" s="207"/>
      <c r="H64" s="207"/>
      <c r="I64" s="207"/>
      <c r="J64" s="207">
        <f>'%'!D21</f>
        <v>2070.0535311394224</v>
      </c>
      <c r="K64" s="207">
        <f>'%'!E21</f>
        <v>6239.9213612283411</v>
      </c>
      <c r="L64" s="207">
        <f>'%'!F21</f>
        <v>13079.974997729296</v>
      </c>
      <c r="M64" s="207">
        <f>'%'!G21</f>
        <v>14973.34287807675</v>
      </c>
      <c r="N64" s="207">
        <f>'%'!H21</f>
        <v>14973.34287807675</v>
      </c>
      <c r="O64" s="207">
        <f>'%'!I21</f>
        <v>14973.34287807675</v>
      </c>
      <c r="P64" s="207">
        <f>'%'!J21</f>
        <v>29946.6857561535</v>
      </c>
      <c r="Q64" s="207">
        <f>'%'!K21</f>
        <v>3743.335719519182</v>
      </c>
      <c r="R64" s="207">
        <f>'%'!L21</f>
        <v>0</v>
      </c>
      <c r="S64" s="207">
        <f>'%'!M21</f>
        <v>0</v>
      </c>
      <c r="T64" s="207">
        <f>'%'!N21</f>
        <v>0</v>
      </c>
      <c r="U64" s="207">
        <f>'%'!O21</f>
        <v>0</v>
      </c>
      <c r="V64" s="207">
        <f>'%'!P21</f>
        <v>0</v>
      </c>
      <c r="W64" s="207">
        <f>'%'!Q21</f>
        <v>0</v>
      </c>
      <c r="X64" s="207">
        <f>'%'!R21</f>
        <v>0</v>
      </c>
      <c r="Y64" s="251"/>
      <c r="Z64" s="251"/>
      <c r="AA64" s="251"/>
      <c r="AB64" s="251"/>
      <c r="AC64" s="141"/>
    </row>
    <row r="65" spans="2:29" hidden="1">
      <c r="B65" s="205" t="s">
        <v>287</v>
      </c>
      <c r="C65" s="208"/>
      <c r="D65" s="207">
        <f>SUM(J65:X65)</f>
        <v>100000</v>
      </c>
      <c r="E65" s="208"/>
      <c r="F65" s="208"/>
      <c r="G65" s="208"/>
      <c r="H65" s="207"/>
      <c r="I65" s="207"/>
      <c r="J65" s="207">
        <f>J60</f>
        <v>22080.570998820505</v>
      </c>
      <c r="K65" s="207">
        <f>K60</f>
        <v>32478.599872840598</v>
      </c>
      <c r="L65" s="207">
        <f>L60</f>
        <v>45440.82912833889</v>
      </c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9"/>
      <c r="Y65" s="104"/>
      <c r="Z65" s="104"/>
      <c r="AA65" s="104"/>
      <c r="AB65" s="104"/>
      <c r="AC65" s="252"/>
    </row>
    <row r="66" spans="2:29" hidden="1">
      <c r="B66" s="205"/>
      <c r="C66" s="208"/>
      <c r="D66" s="207"/>
      <c r="E66" s="208"/>
      <c r="F66" s="208"/>
      <c r="G66" s="208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9"/>
      <c r="Y66" s="104"/>
      <c r="Z66" s="104"/>
      <c r="AA66" s="104"/>
      <c r="AB66" s="104"/>
      <c r="AC66" s="141"/>
    </row>
    <row r="67" spans="2:29" hidden="1">
      <c r="B67" s="205" t="s">
        <v>288</v>
      </c>
      <c r="C67" s="208"/>
      <c r="D67" s="207">
        <f t="shared" ref="D67:D72" si="115">SUM(J67:X67)</f>
        <v>39507.835922697945</v>
      </c>
      <c r="E67" s="207"/>
      <c r="F67" s="207"/>
      <c r="G67" s="207"/>
      <c r="H67" s="207"/>
      <c r="I67" s="207"/>
      <c r="J67" s="207">
        <f>J63*$D$82</f>
        <v>2455.2491354249441</v>
      </c>
      <c r="K67" s="207">
        <f t="shared" ref="K67:X67" si="116">K63*$D$82</f>
        <v>5035.8716122795795</v>
      </c>
      <c r="L67" s="207">
        <f t="shared" si="116"/>
        <v>8893.9892332013587</v>
      </c>
      <c r="M67" s="207">
        <f t="shared" si="116"/>
        <v>7960.2827012726748</v>
      </c>
      <c r="N67" s="207">
        <f t="shared" si="116"/>
        <v>6444.0383772207388</v>
      </c>
      <c r="O67" s="207">
        <f t="shared" si="116"/>
        <v>4927.7940531687991</v>
      </c>
      <c r="P67" s="207">
        <f t="shared" si="116"/>
        <v>3411.5497291168617</v>
      </c>
      <c r="Q67" s="207">
        <f t="shared" si="116"/>
        <v>379.061081012984</v>
      </c>
      <c r="R67" s="207">
        <f t="shared" si="116"/>
        <v>0</v>
      </c>
      <c r="S67" s="207">
        <f t="shared" si="116"/>
        <v>0</v>
      </c>
      <c r="T67" s="207">
        <f t="shared" si="116"/>
        <v>0</v>
      </c>
      <c r="U67" s="207">
        <f t="shared" si="116"/>
        <v>0</v>
      </c>
      <c r="V67" s="207">
        <f t="shared" si="116"/>
        <v>0</v>
      </c>
      <c r="W67" s="207">
        <f t="shared" si="116"/>
        <v>0</v>
      </c>
      <c r="X67" s="207">
        <f t="shared" si="116"/>
        <v>0</v>
      </c>
      <c r="Y67" s="251"/>
      <c r="Z67" s="251"/>
      <c r="AA67" s="251"/>
      <c r="AB67" s="251"/>
      <c r="AC67" s="141"/>
    </row>
    <row r="68" spans="2:29" hidden="1">
      <c r="B68" s="205" t="s">
        <v>286</v>
      </c>
      <c r="C68" s="208"/>
      <c r="D68" s="207">
        <f t="shared" si="115"/>
        <v>67508.60897254727</v>
      </c>
      <c r="E68" s="207"/>
      <c r="F68" s="205"/>
      <c r="G68" s="205"/>
      <c r="H68" s="205"/>
      <c r="I68" s="205"/>
      <c r="J68" s="207">
        <f>J64*$D$82</f>
        <v>1397.4643438593198</v>
      </c>
      <c r="K68" s="207">
        <f t="shared" ref="K68:X68" si="117">K64*$D$82</f>
        <v>4212.4841119460898</v>
      </c>
      <c r="L68" s="207">
        <f t="shared" si="117"/>
        <v>8830.1091749240204</v>
      </c>
      <c r="M68" s="207">
        <f t="shared" si="117"/>
        <v>10108.29549367959</v>
      </c>
      <c r="N68" s="207">
        <f t="shared" si="117"/>
        <v>10108.29549367959</v>
      </c>
      <c r="O68" s="207">
        <f t="shared" si="117"/>
        <v>10108.29549367959</v>
      </c>
      <c r="P68" s="207">
        <f t="shared" si="117"/>
        <v>20216.590987359181</v>
      </c>
      <c r="Q68" s="207">
        <f t="shared" si="117"/>
        <v>2527.073873419894</v>
      </c>
      <c r="R68" s="207">
        <f t="shared" si="117"/>
        <v>0</v>
      </c>
      <c r="S68" s="207">
        <f t="shared" si="117"/>
        <v>0</v>
      </c>
      <c r="T68" s="207">
        <f t="shared" si="117"/>
        <v>0</v>
      </c>
      <c r="U68" s="207">
        <f t="shared" si="117"/>
        <v>0</v>
      </c>
      <c r="V68" s="207">
        <f t="shared" si="117"/>
        <v>0</v>
      </c>
      <c r="W68" s="207">
        <f t="shared" si="117"/>
        <v>0</v>
      </c>
      <c r="X68" s="207">
        <f t="shared" si="117"/>
        <v>0</v>
      </c>
      <c r="Y68" s="251"/>
      <c r="Z68" s="251"/>
      <c r="AA68" s="251"/>
      <c r="AB68" s="251"/>
      <c r="AC68" s="141"/>
    </row>
    <row r="69" spans="2:29" hidden="1">
      <c r="B69" s="205" t="s">
        <v>287</v>
      </c>
      <c r="C69" s="208"/>
      <c r="D69" s="207">
        <f t="shared" si="115"/>
        <v>67508.608972547285</v>
      </c>
      <c r="E69" s="205"/>
      <c r="F69" s="205"/>
      <c r="G69" s="205"/>
      <c r="H69" s="205"/>
      <c r="I69" s="205"/>
      <c r="J69" s="207">
        <f>J65*$D$82</f>
        <v>14906.286334499413</v>
      </c>
      <c r="K69" s="207">
        <f t="shared" ref="K69:X69" si="118">K65*$D$82</f>
        <v>21925.850987914197</v>
      </c>
      <c r="L69" s="207">
        <f t="shared" si="118"/>
        <v>30676.471650133666</v>
      </c>
      <c r="M69" s="207">
        <f t="shared" si="118"/>
        <v>0</v>
      </c>
      <c r="N69" s="207">
        <f t="shared" si="118"/>
        <v>0</v>
      </c>
      <c r="O69" s="207">
        <f t="shared" si="118"/>
        <v>0</v>
      </c>
      <c r="P69" s="207">
        <f t="shared" si="118"/>
        <v>0</v>
      </c>
      <c r="Q69" s="207">
        <f t="shared" si="118"/>
        <v>0</v>
      </c>
      <c r="R69" s="207">
        <f t="shared" si="118"/>
        <v>0</v>
      </c>
      <c r="S69" s="207">
        <f t="shared" si="118"/>
        <v>0</v>
      </c>
      <c r="T69" s="207">
        <f t="shared" si="118"/>
        <v>0</v>
      </c>
      <c r="U69" s="207">
        <f t="shared" si="118"/>
        <v>0</v>
      </c>
      <c r="V69" s="207">
        <f t="shared" si="118"/>
        <v>0</v>
      </c>
      <c r="W69" s="207">
        <f t="shared" si="118"/>
        <v>0</v>
      </c>
      <c r="X69" s="207">
        <f t="shared" si="118"/>
        <v>0</v>
      </c>
      <c r="Y69" s="251"/>
      <c r="Z69" s="251"/>
      <c r="AA69" s="251"/>
      <c r="AB69" s="251"/>
      <c r="AC69" s="252"/>
    </row>
    <row r="70" spans="2:29" hidden="1">
      <c r="B70" s="205" t="s">
        <v>289</v>
      </c>
      <c r="C70" s="208"/>
      <c r="D70" s="207">
        <f t="shared" si="115"/>
        <v>19014.827370162981</v>
      </c>
      <c r="E70" s="207"/>
      <c r="F70" s="207"/>
      <c r="G70" s="207"/>
      <c r="H70" s="207"/>
      <c r="I70" s="207"/>
      <c r="J70" s="207">
        <f>J63*$D$83</f>
        <v>1181.6931342985868</v>
      </c>
      <c r="K70" s="207">
        <f t="shared" ref="K70:X70" si="119">K63*$D$83</f>
        <v>2423.7275246652248</v>
      </c>
      <c r="L70" s="207">
        <f t="shared" si="119"/>
        <v>4280.6108193906666</v>
      </c>
      <c r="M70" s="207">
        <f t="shared" si="119"/>
        <v>3831.2248152127622</v>
      </c>
      <c r="N70" s="207">
        <f t="shared" si="119"/>
        <v>3101.4677075531895</v>
      </c>
      <c r="O70" s="207">
        <f t="shared" si="119"/>
        <v>2371.7105998936149</v>
      </c>
      <c r="P70" s="207">
        <f t="shared" si="119"/>
        <v>1641.9534922340415</v>
      </c>
      <c r="Q70" s="207">
        <f t="shared" si="119"/>
        <v>182.43927691489321</v>
      </c>
      <c r="R70" s="207">
        <f t="shared" si="119"/>
        <v>0</v>
      </c>
      <c r="S70" s="207">
        <f t="shared" si="119"/>
        <v>0</v>
      </c>
      <c r="T70" s="207">
        <f t="shared" si="119"/>
        <v>0</v>
      </c>
      <c r="U70" s="207">
        <f t="shared" si="119"/>
        <v>0</v>
      </c>
      <c r="V70" s="207">
        <f t="shared" si="119"/>
        <v>0</v>
      </c>
      <c r="W70" s="207">
        <f t="shared" si="119"/>
        <v>0</v>
      </c>
      <c r="X70" s="207">
        <f t="shared" si="119"/>
        <v>0</v>
      </c>
      <c r="Y70" s="251"/>
      <c r="Z70" s="251"/>
      <c r="AA70" s="251"/>
      <c r="AB70" s="251"/>
      <c r="AC70" s="141"/>
    </row>
    <row r="71" spans="2:29" hidden="1">
      <c r="B71" s="205" t="s">
        <v>286</v>
      </c>
      <c r="C71" s="208"/>
      <c r="D71" s="207">
        <f t="shared" si="115"/>
        <v>32491.391027452715</v>
      </c>
      <c r="E71" s="205"/>
      <c r="F71" s="205"/>
      <c r="G71" s="205"/>
      <c r="H71" s="205"/>
      <c r="I71" s="205"/>
      <c r="J71" s="207">
        <f t="shared" ref="J71:X72" si="120">J64*$D$83</f>
        <v>672.58918728010246</v>
      </c>
      <c r="K71" s="207">
        <f t="shared" si="120"/>
        <v>2027.4372492822508</v>
      </c>
      <c r="L71" s="207">
        <f t="shared" si="120"/>
        <v>4249.8658228052755</v>
      </c>
      <c r="M71" s="207">
        <f t="shared" si="120"/>
        <v>4865.0473843971604</v>
      </c>
      <c r="N71" s="207">
        <f t="shared" si="120"/>
        <v>4865.0473843971604</v>
      </c>
      <c r="O71" s="207">
        <f t="shared" si="120"/>
        <v>4865.0473843971604</v>
      </c>
      <c r="P71" s="207">
        <f t="shared" si="120"/>
        <v>9730.0947687943208</v>
      </c>
      <c r="Q71" s="207">
        <f t="shared" si="120"/>
        <v>1216.2618460992883</v>
      </c>
      <c r="R71" s="207">
        <f t="shared" si="120"/>
        <v>0</v>
      </c>
      <c r="S71" s="207">
        <f t="shared" si="120"/>
        <v>0</v>
      </c>
      <c r="T71" s="207">
        <f t="shared" si="120"/>
        <v>0</v>
      </c>
      <c r="U71" s="207">
        <f t="shared" si="120"/>
        <v>0</v>
      </c>
      <c r="V71" s="207">
        <f t="shared" si="120"/>
        <v>0</v>
      </c>
      <c r="W71" s="207">
        <f t="shared" si="120"/>
        <v>0</v>
      </c>
      <c r="X71" s="207">
        <f t="shared" si="120"/>
        <v>0</v>
      </c>
      <c r="Y71" s="251"/>
      <c r="Z71" s="251"/>
      <c r="AA71" s="251"/>
      <c r="AB71" s="251"/>
      <c r="AC71" s="141"/>
    </row>
    <row r="72" spans="2:29" hidden="1">
      <c r="B72" s="205" t="s">
        <v>287</v>
      </c>
      <c r="C72" s="208"/>
      <c r="D72" s="207">
        <f t="shared" si="115"/>
        <v>32491.391027452719</v>
      </c>
      <c r="E72" s="172"/>
      <c r="F72" s="205"/>
      <c r="G72" s="205"/>
      <c r="H72" s="205"/>
      <c r="I72" s="205"/>
      <c r="J72" s="207">
        <f t="shared" si="120"/>
        <v>7174.2846643210933</v>
      </c>
      <c r="K72" s="207">
        <f t="shared" si="120"/>
        <v>10552.748884926401</v>
      </c>
      <c r="L72" s="207">
        <f t="shared" si="120"/>
        <v>14764.357478205224</v>
      </c>
      <c r="M72" s="207">
        <f t="shared" si="120"/>
        <v>0</v>
      </c>
      <c r="N72" s="207">
        <f t="shared" si="120"/>
        <v>0</v>
      </c>
      <c r="O72" s="207">
        <f t="shared" si="120"/>
        <v>0</v>
      </c>
      <c r="P72" s="207">
        <f t="shared" si="120"/>
        <v>0</v>
      </c>
      <c r="Q72" s="207">
        <f t="shared" si="120"/>
        <v>0</v>
      </c>
      <c r="R72" s="207">
        <f t="shared" si="120"/>
        <v>0</v>
      </c>
      <c r="S72" s="207">
        <f t="shared" si="120"/>
        <v>0</v>
      </c>
      <c r="T72" s="207">
        <f t="shared" si="120"/>
        <v>0</v>
      </c>
      <c r="U72" s="207">
        <f t="shared" si="120"/>
        <v>0</v>
      </c>
      <c r="V72" s="207">
        <f t="shared" si="120"/>
        <v>0</v>
      </c>
      <c r="W72" s="207">
        <f t="shared" si="120"/>
        <v>0</v>
      </c>
      <c r="X72" s="207">
        <f t="shared" si="120"/>
        <v>0</v>
      </c>
      <c r="Y72" s="251"/>
      <c r="Z72" s="251"/>
      <c r="AA72" s="251"/>
      <c r="AB72" s="251"/>
      <c r="AC72" s="252"/>
    </row>
    <row r="73" spans="2:29" hidden="1">
      <c r="D73" s="151"/>
      <c r="E73" s="75"/>
      <c r="Y73" s="49"/>
      <c r="Z73" s="49"/>
      <c r="AA73" s="49"/>
      <c r="AB73" s="49"/>
      <c r="AC73" s="141"/>
    </row>
    <row r="74" spans="2:29" hidden="1">
      <c r="E74" s="75"/>
    </row>
    <row r="75" spans="2:29" hidden="1">
      <c r="E75" s="75"/>
    </row>
    <row r="76" spans="2:29" hidden="1"/>
    <row r="77" spans="2:29" hidden="1">
      <c r="D77" s="151">
        <f t="shared" ref="D77" si="121">D63-D67-D70</f>
        <v>0</v>
      </c>
      <c r="E77" s="75"/>
      <c r="J77" s="151">
        <f t="shared" ref="J77:X79" si="122">J63-J67-J70</f>
        <v>0</v>
      </c>
      <c r="K77" s="151">
        <f t="shared" si="122"/>
        <v>0</v>
      </c>
      <c r="L77" s="151">
        <f t="shared" si="122"/>
        <v>0</v>
      </c>
      <c r="M77" s="151">
        <f t="shared" si="122"/>
        <v>0</v>
      </c>
      <c r="N77" s="151">
        <f t="shared" si="122"/>
        <v>0</v>
      </c>
      <c r="O77" s="151">
        <f t="shared" si="122"/>
        <v>0</v>
      </c>
      <c r="P77" s="151">
        <f t="shared" si="122"/>
        <v>0</v>
      </c>
      <c r="Q77" s="151">
        <f t="shared" si="122"/>
        <v>0</v>
      </c>
      <c r="R77" s="151">
        <f t="shared" si="122"/>
        <v>0</v>
      </c>
      <c r="S77" s="151">
        <f t="shared" si="122"/>
        <v>0</v>
      </c>
      <c r="T77" s="151">
        <f t="shared" si="122"/>
        <v>0</v>
      </c>
      <c r="U77" s="151">
        <f t="shared" si="122"/>
        <v>0</v>
      </c>
      <c r="V77" s="151">
        <f t="shared" si="122"/>
        <v>0</v>
      </c>
      <c r="W77" s="151">
        <f t="shared" si="122"/>
        <v>0</v>
      </c>
      <c r="X77" s="151">
        <f t="shared" si="122"/>
        <v>0</v>
      </c>
      <c r="Y77" s="151">
        <f t="shared" ref="Y77:Z77" si="123">Y63-Y67-Y70</f>
        <v>0</v>
      </c>
      <c r="Z77" s="151">
        <f t="shared" si="123"/>
        <v>0</v>
      </c>
      <c r="AA77" s="151">
        <f t="shared" ref="AA77:AB77" si="124">AA63-AA67-AA70</f>
        <v>0</v>
      </c>
      <c r="AB77" s="151">
        <f t="shared" si="124"/>
        <v>0</v>
      </c>
    </row>
    <row r="78" spans="2:29" hidden="1">
      <c r="D78" s="151">
        <f t="shared" ref="D78" si="125">D64-D68-D71</f>
        <v>0</v>
      </c>
      <c r="J78" s="151">
        <f t="shared" si="122"/>
        <v>0</v>
      </c>
      <c r="K78" s="151">
        <f t="shared" si="122"/>
        <v>0</v>
      </c>
      <c r="L78" s="151">
        <f t="shared" si="122"/>
        <v>0</v>
      </c>
      <c r="M78" s="151">
        <f t="shared" si="122"/>
        <v>0</v>
      </c>
      <c r="N78" s="151">
        <f t="shared" si="122"/>
        <v>0</v>
      </c>
      <c r="O78" s="151">
        <f t="shared" si="122"/>
        <v>0</v>
      </c>
      <c r="P78" s="151">
        <f t="shared" si="122"/>
        <v>0</v>
      </c>
      <c r="Q78" s="151">
        <f t="shared" si="122"/>
        <v>0</v>
      </c>
      <c r="R78" s="151">
        <f t="shared" si="122"/>
        <v>0</v>
      </c>
      <c r="S78" s="151">
        <f t="shared" si="122"/>
        <v>0</v>
      </c>
      <c r="T78" s="151">
        <f t="shared" si="122"/>
        <v>0</v>
      </c>
      <c r="U78" s="151">
        <f t="shared" si="122"/>
        <v>0</v>
      </c>
      <c r="V78" s="151">
        <f t="shared" si="122"/>
        <v>0</v>
      </c>
      <c r="W78" s="151">
        <f t="shared" si="122"/>
        <v>0</v>
      </c>
      <c r="X78" s="151">
        <f t="shared" si="122"/>
        <v>0</v>
      </c>
      <c r="Y78" s="151">
        <f t="shared" ref="Y78:Z78" si="126">Y64-Y68-Y71</f>
        <v>0</v>
      </c>
      <c r="Z78" s="151">
        <f t="shared" si="126"/>
        <v>0</v>
      </c>
      <c r="AA78" s="151">
        <f t="shared" ref="AA78:AB78" si="127">AA64-AA68-AA71</f>
        <v>0</v>
      </c>
      <c r="AB78" s="151">
        <f t="shared" si="127"/>
        <v>0</v>
      </c>
    </row>
    <row r="79" spans="2:29" hidden="1">
      <c r="D79" s="151">
        <f>D65-D69-D72</f>
        <v>0</v>
      </c>
      <c r="J79" s="151">
        <f>J65-J69-J72</f>
        <v>0</v>
      </c>
      <c r="K79" s="151">
        <f t="shared" si="122"/>
        <v>0</v>
      </c>
      <c r="L79" s="151">
        <f t="shared" si="122"/>
        <v>0</v>
      </c>
      <c r="M79" s="151">
        <f t="shared" si="122"/>
        <v>0</v>
      </c>
      <c r="N79" s="151">
        <f t="shared" si="122"/>
        <v>0</v>
      </c>
      <c r="O79" s="151">
        <f t="shared" si="122"/>
        <v>0</v>
      </c>
      <c r="P79" s="151">
        <f t="shared" si="122"/>
        <v>0</v>
      </c>
      <c r="Q79" s="151">
        <f t="shared" si="122"/>
        <v>0</v>
      </c>
      <c r="R79" s="151">
        <f t="shared" si="122"/>
        <v>0</v>
      </c>
      <c r="S79" s="151">
        <f t="shared" si="122"/>
        <v>0</v>
      </c>
      <c r="T79" s="151">
        <f t="shared" si="122"/>
        <v>0</v>
      </c>
      <c r="U79" s="151">
        <f t="shared" si="122"/>
        <v>0</v>
      </c>
      <c r="V79" s="151">
        <f t="shared" si="122"/>
        <v>0</v>
      </c>
      <c r="W79" s="151">
        <f t="shared" si="122"/>
        <v>0</v>
      </c>
      <c r="X79" s="151">
        <f t="shared" si="122"/>
        <v>0</v>
      </c>
      <c r="Y79" s="151">
        <f t="shared" ref="Y79:Z79" si="128">Y65-Y69-Y72</f>
        <v>0</v>
      </c>
      <c r="Z79" s="151">
        <f t="shared" si="128"/>
        <v>0</v>
      </c>
      <c r="AA79" s="151">
        <f t="shared" ref="AA79:AB79" si="129">AA65-AA69-AA72</f>
        <v>0</v>
      </c>
      <c r="AB79" s="151">
        <f t="shared" si="129"/>
        <v>0</v>
      </c>
    </row>
    <row r="80" spans="2:29" hidden="1"/>
    <row r="81" spans="2:27" hidden="1">
      <c r="B81" s="41" t="s">
        <v>290</v>
      </c>
      <c r="C81" s="97">
        <f>SUM(C82:C83)</f>
        <v>41682.172774145998</v>
      </c>
      <c r="D81" s="42">
        <f>SUM(D82:D83)</f>
        <v>1</v>
      </c>
    </row>
    <row r="82" spans="2:27" hidden="1">
      <c r="C82" s="97">
        <f>'Прил 9 коррект'!O47</f>
        <v>28139.055029359784</v>
      </c>
      <c r="D82" s="42">
        <f>C82/C81</f>
        <v>0.67508608972547279</v>
      </c>
    </row>
    <row r="83" spans="2:27" hidden="1">
      <c r="C83" s="97">
        <f>'Прил 9 коррект'!O162</f>
        <v>13543.117744786214</v>
      </c>
      <c r="D83" s="42">
        <f>C83/C81</f>
        <v>0.32491391027452721</v>
      </c>
    </row>
    <row r="84" spans="2:27" ht="27">
      <c r="B84" s="292"/>
    </row>
    <row r="88" spans="2:27" ht="18.75" customHeight="1">
      <c r="B88" s="330"/>
      <c r="C88" s="330"/>
      <c r="D88" s="355"/>
      <c r="E88" s="405"/>
      <c r="F88" s="405"/>
      <c r="G88" s="405"/>
      <c r="H88" s="405"/>
      <c r="I88" s="405"/>
      <c r="J88" s="405"/>
      <c r="K88" s="405"/>
      <c r="L88" s="333"/>
      <c r="M88" s="334"/>
      <c r="O88" s="335"/>
      <c r="P88" s="335"/>
      <c r="Q88" s="335"/>
      <c r="R88" s="356"/>
      <c r="W88" s="345"/>
      <c r="X88" s="345"/>
      <c r="Y88" s="336"/>
      <c r="Z88" s="345"/>
    </row>
    <row r="89" spans="2:27" ht="18.75" customHeight="1">
      <c r="B89" s="340"/>
      <c r="C89" s="330"/>
      <c r="D89" s="355"/>
      <c r="E89" s="340"/>
      <c r="F89" s="340"/>
      <c r="G89" s="341"/>
      <c r="H89" s="333"/>
      <c r="I89" s="330"/>
      <c r="K89" s="333"/>
      <c r="L89" s="333"/>
      <c r="M89" s="334"/>
      <c r="N89" s="342"/>
      <c r="O89" s="342"/>
      <c r="P89" s="342"/>
      <c r="Q89" s="343"/>
      <c r="W89" s="345"/>
      <c r="X89" s="346"/>
      <c r="Y89" s="336"/>
      <c r="Z89" s="346"/>
    </row>
    <row r="90" spans="2:27" ht="18.75">
      <c r="C90" s="340"/>
      <c r="D90" s="355"/>
      <c r="E90" s="349"/>
      <c r="F90" s="349"/>
      <c r="G90" s="341"/>
      <c r="H90" s="333"/>
      <c r="I90" s="330"/>
      <c r="J90" s="333"/>
      <c r="K90" s="333"/>
      <c r="L90" s="333"/>
      <c r="M90" s="334"/>
      <c r="N90" s="342"/>
      <c r="O90" s="342"/>
      <c r="P90" s="342"/>
      <c r="Q90" s="343"/>
      <c r="W90" s="345"/>
      <c r="X90" s="346"/>
      <c r="Y90" s="336"/>
      <c r="Z90" s="346"/>
    </row>
    <row r="91" spans="2:27" ht="42.75" customHeight="1">
      <c r="B91" s="406"/>
      <c r="C91" s="406"/>
      <c r="D91" s="357"/>
      <c r="E91" s="350"/>
      <c r="F91" s="407"/>
      <c r="G91" s="407"/>
      <c r="H91" s="407"/>
      <c r="I91" s="407"/>
      <c r="J91" s="407"/>
      <c r="K91" s="407"/>
      <c r="L91" s="357"/>
      <c r="M91" s="333"/>
      <c r="N91" s="358"/>
      <c r="O91" s="376"/>
      <c r="P91" s="377"/>
      <c r="Q91" s="377"/>
      <c r="R91" s="378"/>
      <c r="X91" s="345"/>
      <c r="Y91" s="336"/>
      <c r="Z91" s="345"/>
      <c r="AA91" s="359"/>
    </row>
  </sheetData>
  <mergeCells count="12">
    <mergeCell ref="W2:AB2"/>
    <mergeCell ref="V1:AB1"/>
    <mergeCell ref="V3:AB3"/>
    <mergeCell ref="E88:K88"/>
    <mergeCell ref="B91:C91"/>
    <mergeCell ref="F91:K91"/>
    <mergeCell ref="A5:AB5"/>
    <mergeCell ref="A7:A8"/>
    <mergeCell ref="B7:B8"/>
    <mergeCell ref="D7:D8"/>
    <mergeCell ref="C7:C8"/>
    <mergeCell ref="E7:AB7"/>
  </mergeCells>
  <pageMargins left="0.56999999999999995" right="0.39370078740157483" top="0.92" bottom="0.59055118110236227" header="0.31496062992125984" footer="0.31496062992125984"/>
  <pageSetup paperSize="8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view="pageBreakPreview" zoomScale="80" zoomScaleNormal="70" zoomScaleSheetLayoutView="80" workbookViewId="0">
      <pane xSplit="1" ySplit="3" topLeftCell="J4" activePane="bottomRight" state="frozen"/>
      <selection pane="topRight" activeCell="B1" sqref="B1"/>
      <selection pane="bottomLeft" activeCell="A4" sqref="A4"/>
      <selection pane="bottomRight" activeCell="P32" sqref="P32"/>
    </sheetView>
  </sheetViews>
  <sheetFormatPr defaultColWidth="9.140625" defaultRowHeight="15" outlineLevelRow="1" outlineLevelCol="2"/>
  <cols>
    <col min="1" max="1" width="11.42578125" style="130" customWidth="1"/>
    <col min="2" max="2" width="16" style="130" hidden="1" customWidth="1" outlineLevel="1"/>
    <col min="3" max="3" width="14.85546875" style="130" hidden="1" customWidth="1" outlineLevel="1"/>
    <col min="4" max="5" width="15.5703125" style="130" hidden="1" customWidth="1" outlineLevel="1"/>
    <col min="6" max="6" width="15.42578125" style="130" hidden="1" customWidth="1" outlineLevel="1"/>
    <col min="7" max="7" width="14.85546875" style="130" hidden="1" customWidth="1" outlineLevel="1"/>
    <col min="8" max="9" width="16.7109375" style="130" hidden="1" customWidth="1" outlineLevel="1"/>
    <col min="10" max="10" width="15" style="130" customWidth="1" collapsed="1"/>
    <col min="11" max="13" width="15.85546875" style="130" customWidth="1"/>
    <col min="14" max="14" width="16.28515625" style="130" bestFit="1" customWidth="1"/>
    <col min="15" max="15" width="16.85546875" style="130" customWidth="1"/>
    <col min="16" max="18" width="13.85546875" style="130" bestFit="1" customWidth="1"/>
    <col min="19" max="19" width="15.85546875" style="130" customWidth="1"/>
    <col min="20" max="20" width="16.85546875" style="130" hidden="1" customWidth="1" outlineLevel="1"/>
    <col min="21" max="22" width="13.85546875" style="130" hidden="1" customWidth="1" outlineLevel="2"/>
    <col min="23" max="23" width="12.85546875" style="130" hidden="1" customWidth="1" outlineLevel="2"/>
    <col min="24" max="24" width="16.7109375" style="130" hidden="1" customWidth="1" outlineLevel="1"/>
    <col min="25" max="26" width="13.85546875" style="130" hidden="1" customWidth="1" outlineLevel="1"/>
    <col min="27" max="28" width="12.85546875" style="130" hidden="1" customWidth="1" outlineLevel="1"/>
    <col min="29" max="29" width="5" style="130" hidden="1" customWidth="1" outlineLevel="1"/>
    <col min="30" max="30" width="20.42578125" style="130" hidden="1" customWidth="1" outlineLevel="1"/>
    <col min="31" max="31" width="13.85546875" style="130" customWidth="1" collapsed="1"/>
    <col min="32" max="32" width="13" style="130" customWidth="1"/>
    <col min="33" max="33" width="13.85546875" style="130" customWidth="1"/>
    <col min="34" max="34" width="12.140625" style="130" customWidth="1"/>
    <col min="35" max="36" width="9.140625" style="130"/>
    <col min="37" max="37" width="13.85546875" style="130" hidden="1" customWidth="1"/>
    <col min="38" max="38" width="0" style="130" hidden="1" customWidth="1"/>
    <col min="39" max="16384" width="9.140625" style="130"/>
  </cols>
  <sheetData>
    <row r="1" spans="1:38">
      <c r="A1" s="134" t="s">
        <v>333</v>
      </c>
      <c r="K1" s="135"/>
      <c r="L1" s="135"/>
      <c r="M1" s="135"/>
      <c r="N1" s="136"/>
      <c r="O1" s="135"/>
      <c r="P1" s="135"/>
      <c r="Q1" s="135"/>
      <c r="R1" s="135"/>
      <c r="S1" s="135"/>
      <c r="T1" s="135"/>
      <c r="U1" s="136"/>
      <c r="V1" s="135"/>
      <c r="W1" s="135"/>
      <c r="X1" s="135"/>
      <c r="Y1" s="135"/>
      <c r="Z1" s="135"/>
      <c r="AA1" s="135"/>
      <c r="AB1" s="135"/>
    </row>
    <row r="2" spans="1:38" s="138" customFormat="1" ht="15" customHeight="1">
      <c r="A2" s="423" t="s">
        <v>258</v>
      </c>
      <c r="B2" s="424" t="s">
        <v>259</v>
      </c>
      <c r="C2" s="425"/>
      <c r="D2" s="425"/>
      <c r="E2" s="426"/>
      <c r="F2" s="424" t="s">
        <v>260</v>
      </c>
      <c r="G2" s="425"/>
      <c r="H2" s="425"/>
      <c r="I2" s="426"/>
      <c r="J2" s="423" t="s">
        <v>74</v>
      </c>
      <c r="K2" s="423"/>
      <c r="L2" s="423"/>
      <c r="M2" s="424"/>
      <c r="N2" s="424"/>
      <c r="O2" s="420" t="s">
        <v>311</v>
      </c>
      <c r="P2" s="421"/>
      <c r="Q2" s="421"/>
      <c r="R2" s="422"/>
      <c r="S2" s="418" t="s">
        <v>337</v>
      </c>
      <c r="T2" s="137"/>
      <c r="U2" s="137"/>
      <c r="V2" s="137"/>
      <c r="W2" s="137"/>
      <c r="X2" s="137"/>
      <c r="Y2" s="137"/>
      <c r="Z2" s="137"/>
      <c r="AA2" s="137"/>
      <c r="AB2" s="137"/>
      <c r="AE2" s="243"/>
      <c r="AF2" s="414" t="s">
        <v>310</v>
      </c>
      <c r="AG2" s="414"/>
      <c r="AH2" s="414"/>
    </row>
    <row r="3" spans="1:38" s="138" customFormat="1" ht="42.75">
      <c r="A3" s="423"/>
      <c r="B3" s="145" t="s">
        <v>147</v>
      </c>
      <c r="C3" s="145" t="s">
        <v>261</v>
      </c>
      <c r="D3" s="145" t="s">
        <v>262</v>
      </c>
      <c r="E3" s="250" t="s">
        <v>327</v>
      </c>
      <c r="F3" s="145" t="s">
        <v>147</v>
      </c>
      <c r="G3" s="145" t="s">
        <v>261</v>
      </c>
      <c r="H3" s="145" t="s">
        <v>262</v>
      </c>
      <c r="I3" s="250" t="s">
        <v>327</v>
      </c>
      <c r="J3" s="145" t="s">
        <v>147</v>
      </c>
      <c r="K3" s="145" t="s">
        <v>261</v>
      </c>
      <c r="L3" s="145" t="s">
        <v>262</v>
      </c>
      <c r="M3" s="250" t="s">
        <v>327</v>
      </c>
      <c r="N3" s="246" t="s">
        <v>74</v>
      </c>
      <c r="O3" s="147" t="s">
        <v>263</v>
      </c>
      <c r="P3" s="147" t="s">
        <v>329</v>
      </c>
      <c r="Q3" s="147" t="s">
        <v>295</v>
      </c>
      <c r="R3" s="147" t="s">
        <v>328</v>
      </c>
      <c r="S3" s="419"/>
      <c r="T3" s="137" t="s">
        <v>277</v>
      </c>
      <c r="U3" s="147" t="s">
        <v>270</v>
      </c>
      <c r="V3" s="147" t="s">
        <v>264</v>
      </c>
      <c r="W3" s="147" t="s">
        <v>265</v>
      </c>
      <c r="X3" s="137" t="s">
        <v>296</v>
      </c>
      <c r="Y3" s="281" t="s">
        <v>293</v>
      </c>
      <c r="Z3" s="214" t="s">
        <v>295</v>
      </c>
      <c r="AA3" s="281" t="s">
        <v>294</v>
      </c>
      <c r="AB3" s="215" t="s">
        <v>291</v>
      </c>
      <c r="AD3" s="138" t="s">
        <v>281</v>
      </c>
      <c r="AE3" s="243"/>
      <c r="AF3" s="243" t="s">
        <v>252</v>
      </c>
      <c r="AG3" s="243" t="s">
        <v>253</v>
      </c>
      <c r="AH3" s="243" t="s">
        <v>309</v>
      </c>
    </row>
    <row r="4" spans="1:38">
      <c r="A4" s="131">
        <v>2017</v>
      </c>
      <c r="B4" s="176">
        <f>'Прил 9 коррект'!F48</f>
        <v>8458.76512</v>
      </c>
      <c r="C4" s="176">
        <f>'Прил 9 коррект'!F54</f>
        <v>0</v>
      </c>
      <c r="D4" s="176">
        <f>'Прил 9 коррект'!F50+'Прил 9 коррект'!F55</f>
        <v>6287.7894951487096</v>
      </c>
      <c r="E4" s="176">
        <f>'Прил №3 (к Постанов. 11)'!E49</f>
        <v>0</v>
      </c>
      <c r="F4" s="175">
        <f>'Прил 9 коррект'!F163</f>
        <v>2791.4819599999946</v>
      </c>
      <c r="G4" s="176">
        <f>'Прил 9 коррект'!F169</f>
        <v>0</v>
      </c>
      <c r="H4" s="176">
        <f>'Прил 9 коррект'!F165+'Прил 9 коррект'!F170</f>
        <v>2186.7867760377299</v>
      </c>
      <c r="I4" s="176">
        <f>'Прил №3 (к Постанов. 11)'!E50</f>
        <v>0</v>
      </c>
      <c r="J4" s="152">
        <f t="shared" ref="J4:J23" si="0">B4+F4</f>
        <v>11250.247079999994</v>
      </c>
      <c r="K4" s="152">
        <f t="shared" ref="K4:K23" si="1">C4+G4</f>
        <v>0</v>
      </c>
      <c r="L4" s="152">
        <f t="shared" ref="L4:L23" si="2">D4+H4</f>
        <v>8474.576271186439</v>
      </c>
      <c r="M4" s="152">
        <f t="shared" ref="M4:M23" si="3">E4+I4</f>
        <v>0</v>
      </c>
      <c r="N4" s="247">
        <f>SUM(J4:M4)</f>
        <v>19724.823351186431</v>
      </c>
      <c r="O4" s="152">
        <f>J4+K4</f>
        <v>11250.247079999994</v>
      </c>
      <c r="P4" s="152">
        <f>'Прил №3 (к Постанов. 11)'!E44</f>
        <v>134983.93507000001</v>
      </c>
      <c r="Q4" s="152"/>
      <c r="R4" s="152">
        <f>M4</f>
        <v>0</v>
      </c>
      <c r="S4" s="152">
        <f>SUM(O4:R4)</f>
        <v>146234.18215000001</v>
      </c>
      <c r="T4" s="132">
        <f>'Прил 10 подписано'!D37+'Прил 10 подписано'!D38</f>
        <v>11277.584854183202</v>
      </c>
      <c r="U4" s="152">
        <f>SUM(V4:W4)</f>
        <v>1193.1328305084746</v>
      </c>
      <c r="V4" s="152">
        <f>'Прил 9 коррект'!F56+'Прил 9 коррект'!F51</f>
        <v>885.25583320261148</v>
      </c>
      <c r="W4" s="152">
        <f>'Прил 9 коррект'!F171+'Прил 9 коррект'!F166</f>
        <v>307.87699730586314</v>
      </c>
      <c r="X4" s="132">
        <f>J4+K4+L4+U4</f>
        <v>20917.956181694906</v>
      </c>
      <c r="Y4" s="179">
        <v>8474.576271186439</v>
      </c>
      <c r="Z4" s="179">
        <f t="shared" ref="Z4:Z15" si="4">L4-Y4</f>
        <v>0</v>
      </c>
      <c r="AA4" s="132" t="e">
        <f>#REF!</f>
        <v>#REF!</v>
      </c>
      <c r="AB4" s="179" t="e">
        <f>U4-AA4</f>
        <v>#REF!</v>
      </c>
      <c r="AD4" s="132">
        <f>S4-T4</f>
        <v>134956.59729581681</v>
      </c>
      <c r="AE4" s="131"/>
      <c r="AF4" s="131"/>
      <c r="AG4" s="131"/>
      <c r="AH4" s="131"/>
      <c r="AK4" s="132">
        <f>'Прил №3 (к Постанов. 11)'!E52</f>
        <v>146234.18215000001</v>
      </c>
      <c r="AL4" s="132">
        <f>AK4-S4</f>
        <v>0</v>
      </c>
    </row>
    <row r="5" spans="1:38">
      <c r="A5" s="131">
        <f>A4+1</f>
        <v>2018</v>
      </c>
      <c r="B5" s="176">
        <f>'Прил 9 коррект'!G48</f>
        <v>1858.0643</v>
      </c>
      <c r="C5" s="176">
        <f>'Прил 9 коррект'!G54</f>
        <v>0</v>
      </c>
      <c r="D5" s="176">
        <f>'Прил 9 коррект'!G50+'Прил 9 коррект'!G55</f>
        <v>17416.986066867641</v>
      </c>
      <c r="E5" s="176">
        <f>'Прил №3 (к Постанов. 11)'!F49</f>
        <v>0</v>
      </c>
      <c r="F5" s="176">
        <f>'Прил 9 коррект'!G163</f>
        <v>971.39</v>
      </c>
      <c r="G5" s="176">
        <f>'Прил 9 коррект'!G169</f>
        <v>0</v>
      </c>
      <c r="H5" s="176">
        <f>'Прил 9 коррект'!G165+'Прил 9 коррект'!G170</f>
        <v>10494.030882284906</v>
      </c>
      <c r="I5" s="176">
        <f>'Прил №3 (к Постанов. 11)'!F50</f>
        <v>0</v>
      </c>
      <c r="J5" s="152">
        <f t="shared" si="0"/>
        <v>2829.4542999999999</v>
      </c>
      <c r="K5" s="152">
        <f t="shared" si="1"/>
        <v>0</v>
      </c>
      <c r="L5" s="152">
        <f t="shared" si="2"/>
        <v>27911.016949152545</v>
      </c>
      <c r="M5" s="152">
        <f t="shared" si="3"/>
        <v>0</v>
      </c>
      <c r="N5" s="247">
        <f t="shared" ref="N5:N27" si="5">SUM(J5:M5)</f>
        <v>30740.471249152546</v>
      </c>
      <c r="O5" s="152">
        <f t="shared" ref="O5:O23" si="6">J5+K5</f>
        <v>2829.4542999999999</v>
      </c>
      <c r="P5" s="152">
        <f>'Прил №3 (к Постанов. 11)'!F44</f>
        <v>11301.185030000001</v>
      </c>
      <c r="Q5" s="152"/>
      <c r="R5" s="152">
        <f t="shared" ref="R5:R27" si="7">M5</f>
        <v>0</v>
      </c>
      <c r="S5" s="152">
        <f t="shared" ref="S5:S27" si="8">SUM(O5:R5)</f>
        <v>14130.63933</v>
      </c>
      <c r="T5" s="179">
        <f>'Прил 10 подписано'!E37+'Прил 10 подписано'!E38</f>
        <v>16900.965152567187</v>
      </c>
      <c r="U5" s="152">
        <f t="shared" ref="U5:U22" si="9">SUM(V5:W5)</f>
        <v>10644.25711016949</v>
      </c>
      <c r="V5" s="152">
        <f>'Прил 9 коррект'!G56+'Прил 9 коррект'!G51</f>
        <v>6642.2115008463634</v>
      </c>
      <c r="W5" s="152">
        <f>'Прил 9 коррект'!G171+'Прил 9 коррект'!G166</f>
        <v>4002.0456093231273</v>
      </c>
      <c r="X5" s="132">
        <f t="shared" ref="X5:X23" si="10">J5+K5+L5+U5</f>
        <v>41384.728359322035</v>
      </c>
      <c r="Y5" s="179">
        <v>27911.016949152545</v>
      </c>
      <c r="Z5" s="179">
        <f t="shared" si="4"/>
        <v>0</v>
      </c>
      <c r="AA5" s="132" t="e">
        <f>#REF!</f>
        <v>#REF!</v>
      </c>
      <c r="AB5" s="179" t="e">
        <f t="shared" ref="AB5:AB28" si="11">U5-AA5</f>
        <v>#REF!</v>
      </c>
      <c r="AD5" s="132">
        <f t="shared" ref="AD5:AD28" si="12">S5-T5</f>
        <v>-2770.3258225671871</v>
      </c>
      <c r="AE5" s="131"/>
      <c r="AF5" s="244"/>
      <c r="AG5" s="244"/>
      <c r="AH5" s="244"/>
      <c r="AK5" s="132">
        <f>'Прил №3 (к Постанов. 11)'!F52</f>
        <v>14130.63933</v>
      </c>
      <c r="AL5" s="132">
        <f t="shared" ref="AL5:AL27" si="13">AK5-S5</f>
        <v>0</v>
      </c>
    </row>
    <row r="6" spans="1:38">
      <c r="A6" s="131">
        <f t="shared" ref="A6:A27" si="14">A5+1</f>
        <v>2019</v>
      </c>
      <c r="B6" s="176">
        <f>'Прил 9 коррект'!H48</f>
        <v>14609.55</v>
      </c>
      <c r="C6" s="176">
        <f>'Прил 9 коррект'!H54</f>
        <v>0</v>
      </c>
      <c r="D6" s="176">
        <f>'Прил 9 коррект'!H50+'Прил 9 коррект'!H55</f>
        <v>5051.1905239784301</v>
      </c>
      <c r="E6" s="176">
        <f>'Прил №3 (к Постанов. 11)'!G49</f>
        <v>0</v>
      </c>
      <c r="F6" s="176">
        <f>'Прил 9 коррект'!H163</f>
        <v>9273.0865900000008</v>
      </c>
      <c r="G6" s="176">
        <f>'Прил 9 коррект'!H169</f>
        <v>5341.5634099999988</v>
      </c>
      <c r="H6" s="176">
        <f>'Прил 9 коррект'!H165+'Прил 9 коррект'!H170</f>
        <v>3329.2761426882375</v>
      </c>
      <c r="I6" s="176">
        <f>'Прил №3 (к Постанов. 11)'!G50</f>
        <v>0</v>
      </c>
      <c r="J6" s="152">
        <f t="shared" si="0"/>
        <v>23882.636590000002</v>
      </c>
      <c r="K6" s="152">
        <f t="shared" si="1"/>
        <v>5341.5634099999988</v>
      </c>
      <c r="L6" s="152">
        <f t="shared" si="2"/>
        <v>8380.4666666666672</v>
      </c>
      <c r="M6" s="152">
        <f t="shared" si="3"/>
        <v>0</v>
      </c>
      <c r="N6" s="247">
        <f t="shared" si="5"/>
        <v>37604.666666666672</v>
      </c>
      <c r="O6" s="152">
        <f t="shared" si="6"/>
        <v>29224.2</v>
      </c>
      <c r="P6" s="152">
        <f>'Прил №3 (к Постанов. 11)'!G44</f>
        <v>115.59</v>
      </c>
      <c r="Q6" s="152"/>
      <c r="R6" s="152">
        <f t="shared" si="7"/>
        <v>0</v>
      </c>
      <c r="S6" s="152">
        <f t="shared" si="8"/>
        <v>29339.79</v>
      </c>
      <c r="T6" s="179">
        <f>'Прил 10 подписано'!F37+'Прил 10 подписано'!F38</f>
        <v>28722.748095636067</v>
      </c>
      <c r="U6" s="152">
        <f t="shared" si="9"/>
        <v>11068.258766666664</v>
      </c>
      <c r="V6" s="152">
        <f>'Прил 9 коррект'!H56+'Прил 9 коррект'!H51</f>
        <v>6671.213671370072</v>
      </c>
      <c r="W6" s="152">
        <f>'Прил 9 коррект'!H171+'Прил 9 коррект'!H166</f>
        <v>4397.0450952965921</v>
      </c>
      <c r="X6" s="132">
        <f t="shared" si="10"/>
        <v>48672.925433333337</v>
      </c>
      <c r="Y6" s="179">
        <v>8380.4666666666672</v>
      </c>
      <c r="Z6" s="179">
        <f t="shared" si="4"/>
        <v>0</v>
      </c>
      <c r="AA6" s="132" t="e">
        <f>#REF!</f>
        <v>#REF!</v>
      </c>
      <c r="AB6" s="179" t="e">
        <f t="shared" si="11"/>
        <v>#REF!</v>
      </c>
      <c r="AD6" s="132">
        <f t="shared" si="12"/>
        <v>617.04190436393401</v>
      </c>
      <c r="AE6" s="131"/>
      <c r="AF6" s="244"/>
      <c r="AG6" s="244"/>
      <c r="AH6" s="244"/>
      <c r="AK6" s="132">
        <f>'Прил №3 (к Постанов. 11)'!G52</f>
        <v>29339.79</v>
      </c>
      <c r="AL6" s="132">
        <f t="shared" si="13"/>
        <v>0</v>
      </c>
    </row>
    <row r="7" spans="1:38">
      <c r="A7" s="131">
        <f t="shared" si="14"/>
        <v>2020</v>
      </c>
      <c r="B7" s="176">
        <f>'Прил 9 коррект'!I48</f>
        <v>18383.39</v>
      </c>
      <c r="C7" s="176">
        <f>'Прил 9 коррект'!I54</f>
        <v>0</v>
      </c>
      <c r="D7" s="176">
        <f>'Прил 9 коррект'!I50+'Прил 9 коррект'!I55</f>
        <v>7131.0662456155997</v>
      </c>
      <c r="E7" s="176">
        <f>'Прил №3 (к Постанов. 11)'!H49</f>
        <v>0</v>
      </c>
      <c r="F7" s="176">
        <f>'Прил 9 коррект'!I163</f>
        <v>0</v>
      </c>
      <c r="G7" s="176">
        <f>'Прил 9 коррект'!I169</f>
        <v>0</v>
      </c>
      <c r="H7" s="176">
        <f>'Прил 9 коррект'!I165+'Прил 9 коррект'!I170</f>
        <v>1991.0670877177299</v>
      </c>
      <c r="I7" s="176">
        <f>'Прил №3 (к Постанов. 11)'!H50</f>
        <v>0</v>
      </c>
      <c r="J7" s="152">
        <f t="shared" si="0"/>
        <v>18383.39</v>
      </c>
      <c r="K7" s="152">
        <f t="shared" si="1"/>
        <v>0</v>
      </c>
      <c r="L7" s="152">
        <f t="shared" si="2"/>
        <v>9122.1333333333296</v>
      </c>
      <c r="M7" s="152">
        <f t="shared" si="3"/>
        <v>0</v>
      </c>
      <c r="N7" s="247">
        <f t="shared" si="5"/>
        <v>27505.523333333331</v>
      </c>
      <c r="O7" s="248">
        <f>J7+K7</f>
        <v>18383.39</v>
      </c>
      <c r="P7" s="248"/>
      <c r="Q7" s="248"/>
      <c r="R7" s="152">
        <f t="shared" si="7"/>
        <v>0</v>
      </c>
      <c r="S7" s="152">
        <f t="shared" si="8"/>
        <v>18383.39</v>
      </c>
      <c r="T7" s="179">
        <f>'Прил 10 подписано'!G37+'Прил 10 подписано'!G38</f>
        <v>38170.026996921159</v>
      </c>
      <c r="U7" s="152">
        <f t="shared" si="9"/>
        <v>10041.230133333331</v>
      </c>
      <c r="V7" s="152">
        <f>'Прил 9 коррект'!I56+'Прил 9 коррект'!I51</f>
        <v>5823.9134583333298</v>
      </c>
      <c r="W7" s="152">
        <f>'Прил 9 коррект'!I171+'Прил 9 коррект'!I166</f>
        <v>4217.316675</v>
      </c>
      <c r="X7" s="132">
        <f t="shared" si="10"/>
        <v>37546.753466666662</v>
      </c>
      <c r="Y7" s="179">
        <v>9122.1333333333296</v>
      </c>
      <c r="Z7" s="179">
        <f t="shared" si="4"/>
        <v>0</v>
      </c>
      <c r="AA7" s="132" t="e">
        <f>#REF!</f>
        <v>#REF!</v>
      </c>
      <c r="AB7" s="179" t="e">
        <f t="shared" si="11"/>
        <v>#REF!</v>
      </c>
      <c r="AD7" s="132">
        <f t="shared" si="12"/>
        <v>-19786.636996921159</v>
      </c>
      <c r="AE7" s="131"/>
      <c r="AF7" s="244"/>
      <c r="AG7" s="244"/>
      <c r="AH7" s="244"/>
      <c r="AK7" s="132">
        <f>'Прил №3 (к Постанов. 11)'!H52</f>
        <v>18383.39</v>
      </c>
      <c r="AL7" s="132">
        <f t="shared" si="13"/>
        <v>0</v>
      </c>
    </row>
    <row r="8" spans="1:38">
      <c r="A8" s="131">
        <f t="shared" si="14"/>
        <v>2021</v>
      </c>
      <c r="B8" s="176">
        <f>'Прил 9 коррект'!L48</f>
        <v>9957.5293408853995</v>
      </c>
      <c r="C8" s="176">
        <f>'Прил 9 коррект'!L54</f>
        <v>0</v>
      </c>
      <c r="D8" s="176">
        <f>'Прил 9 коррект'!L50+'Прил 9 коррект'!L55</f>
        <v>7730.5390133935398</v>
      </c>
      <c r="E8" s="176">
        <f>'Прил №3 (к Постанов. 11)'!I49</f>
        <v>0</v>
      </c>
      <c r="F8" s="176">
        <f>'Прил 9 коррект'!L163</f>
        <v>6839.5949889762105</v>
      </c>
      <c r="G8" s="176">
        <f>'Прил 9 коррект'!L169</f>
        <v>0</v>
      </c>
      <c r="H8" s="176">
        <f>'Прил 9 коррект'!L165+'Прил 9 коррект'!L170</f>
        <v>2209.9276532731201</v>
      </c>
      <c r="I8" s="176">
        <f>'Прил №3 (к Постанов. 11)'!I50</f>
        <v>0</v>
      </c>
      <c r="J8" s="152">
        <f t="shared" si="0"/>
        <v>16797.12432986161</v>
      </c>
      <c r="K8" s="152">
        <f t="shared" si="1"/>
        <v>0</v>
      </c>
      <c r="L8" s="152">
        <f t="shared" si="2"/>
        <v>9940.4666666666599</v>
      </c>
      <c r="M8" s="152">
        <f t="shared" si="3"/>
        <v>0</v>
      </c>
      <c r="N8" s="247">
        <f t="shared" si="5"/>
        <v>26737.59099652827</v>
      </c>
      <c r="O8" s="248">
        <f t="shared" si="6"/>
        <v>16797.12432986161</v>
      </c>
      <c r="P8" s="248"/>
      <c r="Q8" s="248"/>
      <c r="R8" s="152">
        <f t="shared" si="7"/>
        <v>0</v>
      </c>
      <c r="S8" s="152">
        <f t="shared" si="8"/>
        <v>16797.12432986161</v>
      </c>
      <c r="T8" s="179">
        <f>'Прил 10 подписано'!H37+'Прил 10 подписано'!H38</f>
        <v>43028.627574724916</v>
      </c>
      <c r="U8" s="152">
        <f t="shared" si="9"/>
        <v>8427.1918352411303</v>
      </c>
      <c r="V8" s="152">
        <f>'Прил 9 коррект'!L56+'Прил 9 коррект'!L51</f>
        <v>8203.6324774904606</v>
      </c>
      <c r="W8" s="152">
        <f>'Прил 9 коррект'!L171+'Прил 9 коррект'!L166</f>
        <v>223.55935775066959</v>
      </c>
      <c r="X8" s="179">
        <f t="shared" si="10"/>
        <v>35164.7828317694</v>
      </c>
      <c r="Y8" s="179">
        <v>9940.4666666666599</v>
      </c>
      <c r="Z8" s="179">
        <f t="shared" si="4"/>
        <v>0</v>
      </c>
      <c r="AA8" s="132" t="e">
        <f>#REF!</f>
        <v>#REF!</v>
      </c>
      <c r="AB8" s="179" t="e">
        <f t="shared" si="11"/>
        <v>#REF!</v>
      </c>
      <c r="AD8" s="132">
        <f t="shared" si="12"/>
        <v>-26231.503244863306</v>
      </c>
      <c r="AE8" s="131"/>
      <c r="AF8" s="244"/>
      <c r="AG8" s="244"/>
      <c r="AH8" s="244"/>
      <c r="AK8" s="132">
        <f>'Прил №3 (к Постанов. 11)'!I52</f>
        <v>16797.12432986161</v>
      </c>
      <c r="AL8" s="132">
        <f t="shared" si="13"/>
        <v>0</v>
      </c>
    </row>
    <row r="9" spans="1:38">
      <c r="A9" s="131">
        <f t="shared" si="14"/>
        <v>2022</v>
      </c>
      <c r="B9" s="176">
        <f>'Прил 9 коррект'!O48</f>
        <v>10944.721671001464</v>
      </c>
      <c r="C9" s="176">
        <f>'Прил 9 коррект'!O54</f>
        <v>0</v>
      </c>
      <c r="D9" s="176">
        <f>'Прил 9 коррект'!O50+'Прил 9 коррект'!O55</f>
        <v>9783.6385431932995</v>
      </c>
      <c r="E9" s="176">
        <f>'Прил №3 (к Постанов. 11)'!J49</f>
        <v>0</v>
      </c>
      <c r="F9" s="176">
        <f>'Прил 9 коррект'!O163</f>
        <v>10003.337330178034</v>
      </c>
      <c r="G9" s="176">
        <f>'Прил 9 коррект'!O169</f>
        <v>0</v>
      </c>
      <c r="H9" s="176">
        <f>'Прил 9 коррект'!O165+'Прил 9 коррект'!O170</f>
        <v>3121.8816546127828</v>
      </c>
      <c r="I9" s="176">
        <f>'Прил №3 (к Постанов. 11)'!J50</f>
        <v>0</v>
      </c>
      <c r="J9" s="152">
        <f t="shared" si="0"/>
        <v>20948.059001179499</v>
      </c>
      <c r="K9" s="152">
        <f t="shared" si="1"/>
        <v>0</v>
      </c>
      <c r="L9" s="152">
        <f t="shared" si="2"/>
        <v>12905.520197806083</v>
      </c>
      <c r="M9" s="152">
        <f t="shared" si="3"/>
        <v>0</v>
      </c>
      <c r="N9" s="247">
        <f t="shared" si="5"/>
        <v>33853.579198985579</v>
      </c>
      <c r="O9" s="248">
        <f t="shared" si="6"/>
        <v>20948.059001179499</v>
      </c>
      <c r="P9" s="248"/>
      <c r="Q9" s="248">
        <f>'Прил №3 (к Постанов. 11)'!J44</f>
        <v>22080.570998820505</v>
      </c>
      <c r="R9" s="152">
        <f t="shared" si="7"/>
        <v>0</v>
      </c>
      <c r="S9" s="152">
        <f t="shared" si="8"/>
        <v>43028.630000000005</v>
      </c>
      <c r="T9" s="179">
        <f>'Прил 10 подписано'!I37+'Прил 10 подписано'!I38</f>
        <v>43028.627574724916</v>
      </c>
      <c r="U9" s="152">
        <f t="shared" si="9"/>
        <v>14600.125963922128</v>
      </c>
      <c r="V9" s="152">
        <f>'Прил 9 коррект'!O56+'Прил 9 коррект'!O51</f>
        <v>11048.973711222243</v>
      </c>
      <c r="W9" s="152">
        <f>'Прил 9 коррект'!O171+'Прил 9 коррект'!O166</f>
        <v>3551.1522526998856</v>
      </c>
      <c r="X9" s="132">
        <f t="shared" si="10"/>
        <v>48453.705162907703</v>
      </c>
      <c r="Y9" s="179">
        <v>10835.466666666662</v>
      </c>
      <c r="Z9" s="179">
        <f t="shared" si="4"/>
        <v>2070.0535311394215</v>
      </c>
      <c r="AA9" s="132" t="e">
        <f>#REF!</f>
        <v>#REF!</v>
      </c>
      <c r="AB9" s="179" t="e">
        <f t="shared" si="11"/>
        <v>#REF!</v>
      </c>
      <c r="AD9" s="132">
        <f t="shared" si="12"/>
        <v>2.4252750881714746E-3</v>
      </c>
      <c r="AE9" s="415">
        <f>SUM(S9:S11)</f>
        <v>475019.70413884718</v>
      </c>
      <c r="AF9" s="245">
        <f>'Прил 9 коррект'!O118</f>
        <v>1.0640000000000001</v>
      </c>
      <c r="AG9" s="245">
        <f>'Прил 9 коррект'!O119</f>
        <v>1</v>
      </c>
      <c r="AH9" s="245">
        <f>'Прил 9 коррект'!O117</f>
        <v>1.0429732182457965</v>
      </c>
      <c r="AK9" s="132">
        <f>'Прил №3 (к Постанов. 11)'!J52</f>
        <v>43028.630000000005</v>
      </c>
      <c r="AL9" s="132">
        <f t="shared" si="13"/>
        <v>0</v>
      </c>
    </row>
    <row r="10" spans="1:38">
      <c r="A10" s="131">
        <f t="shared" si="14"/>
        <v>2023</v>
      </c>
      <c r="B10" s="176">
        <f>'Прил 9 коррект'!R48</f>
        <v>2322.308928854829</v>
      </c>
      <c r="C10" s="176">
        <f>'Прил 9 коррект'!R54</f>
        <v>956.76360047555067</v>
      </c>
      <c r="D10" s="176">
        <f>'Прил 9 коррект'!R50+'Прил 9 коррект'!R55</f>
        <v>24916.746100504955</v>
      </c>
      <c r="E10" s="176">
        <f>'Прил №3 (к Постанов. 11)'!K49</f>
        <v>100363.671</v>
      </c>
      <c r="F10" s="176">
        <f>'Прил 9 коррект'!R163</f>
        <v>3246.801917396162</v>
      </c>
      <c r="G10" s="176">
        <f>'Прил 9 коррект'!R169</f>
        <v>0</v>
      </c>
      <c r="H10" s="176">
        <f>'Прил 9 коррект'!R165+'Прил 9 коррект'!R170</f>
        <v>8196.3158273900517</v>
      </c>
      <c r="I10" s="176">
        <f>'Прил №3 (к Постанов. 11)'!K50</f>
        <v>10747.44</v>
      </c>
      <c r="J10" s="152">
        <f t="shared" si="0"/>
        <v>5569.110846250991</v>
      </c>
      <c r="K10" s="152">
        <f t="shared" si="1"/>
        <v>956.76360047555067</v>
      </c>
      <c r="L10" s="152">
        <f t="shared" si="2"/>
        <v>33113.061927895003</v>
      </c>
      <c r="M10" s="152">
        <f t="shared" si="3"/>
        <v>111111.111</v>
      </c>
      <c r="N10" s="247">
        <f t="shared" si="5"/>
        <v>150750.04737462156</v>
      </c>
      <c r="O10" s="248">
        <f t="shared" si="6"/>
        <v>6525.8744467265415</v>
      </c>
      <c r="P10" s="248"/>
      <c r="Q10" s="248">
        <f>'Прил №3 (к Постанов. 11)'!K44</f>
        <v>32478.599872840598</v>
      </c>
      <c r="R10" s="152">
        <f t="shared" si="7"/>
        <v>111111.111</v>
      </c>
      <c r="S10" s="152">
        <f t="shared" si="8"/>
        <v>150115.58531956715</v>
      </c>
      <c r="T10" s="179">
        <f>'Прил 10 подписано'!J37+'Прил 10 подписано'!J38</f>
        <v>43028.627574724916</v>
      </c>
      <c r="U10" s="152">
        <f t="shared" si="9"/>
        <v>13753.684143194803</v>
      </c>
      <c r="V10" s="152">
        <f>'Прил 9 коррект'!R56+'Прил 9 коррект'!R51</f>
        <v>9958.3960759460206</v>
      </c>
      <c r="W10" s="152">
        <f>'Прил 9 коррект'!R171+'Прил 9 коррект'!R166</f>
        <v>3795.2880672487831</v>
      </c>
      <c r="X10" s="132">
        <f t="shared" si="10"/>
        <v>53392.620517816351</v>
      </c>
      <c r="Y10" s="179">
        <v>11839.63333333333</v>
      </c>
      <c r="Z10" s="179">
        <f t="shared" si="4"/>
        <v>21273.428594561672</v>
      </c>
      <c r="AA10" s="132" t="e">
        <f>#REF!</f>
        <v>#REF!</v>
      </c>
      <c r="AB10" s="179" t="e">
        <f t="shared" si="11"/>
        <v>#REF!</v>
      </c>
      <c r="AD10" s="132">
        <f t="shared" si="12"/>
        <v>107086.95774484224</v>
      </c>
      <c r="AE10" s="416"/>
      <c r="AF10" s="245">
        <f>'Прил 9 коррект'!R118</f>
        <v>1</v>
      </c>
      <c r="AG10" s="245">
        <f>'Прил 9 коррект'!R119</f>
        <v>1</v>
      </c>
      <c r="AH10" s="245">
        <f>'Прил 9 коррект'!R117</f>
        <v>0.99213393302052788</v>
      </c>
      <c r="AK10" s="132">
        <f>'Прил №3 (к Постанов. 11)'!K52</f>
        <v>150115.58531956715</v>
      </c>
      <c r="AL10" s="132">
        <f t="shared" si="13"/>
        <v>0</v>
      </c>
    </row>
    <row r="11" spans="1:38">
      <c r="A11" s="131">
        <f t="shared" si="14"/>
        <v>2024</v>
      </c>
      <c r="B11" s="176">
        <f>'Прил 9 коррект'!U48</f>
        <v>971.62552710690943</v>
      </c>
      <c r="C11" s="176">
        <f>'Прил 9 коррект'!U54</f>
        <v>5583.5910861503799</v>
      </c>
      <c r="D11" s="176">
        <f>'Прил 9 коррект'!U50+'Прил 9 коррект'!U55</f>
        <v>26267.429502252875</v>
      </c>
      <c r="E11" s="176">
        <f>'Прил №3 (к Постанов. 11)'!L49</f>
        <v>218888.88889</v>
      </c>
      <c r="F11" s="176">
        <f>'Прил 9 коррект'!U163</f>
        <v>1903.3388743097967</v>
      </c>
      <c r="G11" s="176">
        <f>'Прил 9 коррект'!U169</f>
        <v>9087.2153133741122</v>
      </c>
      <c r="H11" s="176">
        <f>'Прил 9 коррект'!U165+'Прил 9 коррект'!U170</f>
        <v>9539.7788704764171</v>
      </c>
      <c r="I11" s="176">
        <f>'Прил №3 (к Постанов. 11)'!L50</f>
        <v>0</v>
      </c>
      <c r="J11" s="152">
        <f t="shared" si="0"/>
        <v>2874.9644014167061</v>
      </c>
      <c r="K11" s="152">
        <f t="shared" si="1"/>
        <v>14670.806399524492</v>
      </c>
      <c r="L11" s="152">
        <f t="shared" si="2"/>
        <v>35807.208372729292</v>
      </c>
      <c r="M11" s="152">
        <f t="shared" si="3"/>
        <v>218888.88889</v>
      </c>
      <c r="N11" s="247">
        <f t="shared" si="5"/>
        <v>272241.86806367047</v>
      </c>
      <c r="O11" s="248">
        <f t="shared" si="6"/>
        <v>17545.770800941198</v>
      </c>
      <c r="P11" s="248"/>
      <c r="Q11" s="248">
        <f>'Прил №3 (к Постанов. 11)'!L44</f>
        <v>45440.82912833889</v>
      </c>
      <c r="R11" s="152">
        <f t="shared" si="7"/>
        <v>218888.88889</v>
      </c>
      <c r="S11" s="152">
        <f t="shared" si="8"/>
        <v>281875.48881928006</v>
      </c>
      <c r="T11" s="179">
        <f>'Прил 10 подписано'!K37+'Прил 10 подписано'!K38</f>
        <v>43028.627574724916</v>
      </c>
      <c r="U11" s="152">
        <f t="shared" si="9"/>
        <v>16525.322047981368</v>
      </c>
      <c r="V11" s="152">
        <f>'Прил 9 коррект'!U56+'Прил 9 коррект'!U51</f>
        <v>11512.976423143775</v>
      </c>
      <c r="W11" s="152">
        <f>'Прил 9 коррект'!U171+'Прил 9 коррект'!U166</f>
        <v>5012.3456248375951</v>
      </c>
      <c r="X11" s="132">
        <f t="shared" si="10"/>
        <v>69878.301221651869</v>
      </c>
      <c r="Y11" s="179">
        <v>12932.133333333328</v>
      </c>
      <c r="Z11" s="179">
        <f t="shared" si="4"/>
        <v>22875.075039395964</v>
      </c>
      <c r="AA11" s="132" t="e">
        <f>#REF!</f>
        <v>#REF!</v>
      </c>
      <c r="AB11" s="179" t="e">
        <f t="shared" si="11"/>
        <v>#REF!</v>
      </c>
      <c r="AD11" s="132">
        <f t="shared" si="12"/>
        <v>238846.86124455516</v>
      </c>
      <c r="AE11" s="417"/>
      <c r="AF11" s="245">
        <f>'Прил 9 коррект'!U118</f>
        <v>1.1341495473629968</v>
      </c>
      <c r="AG11" s="245">
        <f>'Прил 9 коррект'!U119</f>
        <v>1.1299922538865621</v>
      </c>
      <c r="AH11" s="245">
        <f>'Прил 9 коррект'!U117</f>
        <v>1.1249798122219705</v>
      </c>
      <c r="AK11" s="132">
        <f>'Прил №3 (к Постанов. 11)'!L52</f>
        <v>281875.48881928006</v>
      </c>
      <c r="AL11" s="132">
        <f t="shared" si="13"/>
        <v>0</v>
      </c>
    </row>
    <row r="12" spans="1:38">
      <c r="A12" s="131">
        <f t="shared" si="14"/>
        <v>2025</v>
      </c>
      <c r="B12" s="176">
        <f>'Прил 9 коррект'!X48</f>
        <v>8799.4759666558166</v>
      </c>
      <c r="C12" s="176">
        <f>'Прил 9 коррект'!X54</f>
        <v>12743.153866945022</v>
      </c>
      <c r="D12" s="176">
        <f>'Прил 9 коррект'!X50+'Прил 9 коррект'!X55</f>
        <v>18439.579062703968</v>
      </c>
      <c r="E12" s="176">
        <f>'Прил №3 (к Постанов. 11)'!M49</f>
        <v>0</v>
      </c>
      <c r="F12" s="176">
        <f>'Прил 9 коррект'!X163</f>
        <v>4026.020596080094</v>
      </c>
      <c r="G12" s="176">
        <f>'Прил 9 коррект'!X169</f>
        <v>13271.901530900226</v>
      </c>
      <c r="H12" s="176">
        <f>'Прил 9 коррект'!X165+'Прил 9 коррект'!X170</f>
        <v>7417.0971487061197</v>
      </c>
      <c r="I12" s="176">
        <f>'Прил №3 (к Постанов. 11)'!M50</f>
        <v>0</v>
      </c>
      <c r="J12" s="152">
        <f t="shared" si="0"/>
        <v>12825.496562735911</v>
      </c>
      <c r="K12" s="152">
        <f t="shared" si="1"/>
        <v>26015.055397845248</v>
      </c>
      <c r="L12" s="152">
        <f t="shared" si="2"/>
        <v>25856.676211410086</v>
      </c>
      <c r="M12" s="152">
        <f t="shared" si="3"/>
        <v>0</v>
      </c>
      <c r="N12" s="247">
        <f t="shared" si="5"/>
        <v>64697.228171991243</v>
      </c>
      <c r="O12" s="248">
        <f t="shared" si="6"/>
        <v>38840.551960581157</v>
      </c>
      <c r="P12" s="248"/>
      <c r="Q12" s="248"/>
      <c r="R12" s="152">
        <f t="shared" si="7"/>
        <v>0</v>
      </c>
      <c r="S12" s="152">
        <f t="shared" si="8"/>
        <v>38840.551960581157</v>
      </c>
      <c r="T12" s="179">
        <f>'Прил 10 подписано'!L37+'Прил 10 подписано'!L38</f>
        <v>43028.627574724916</v>
      </c>
      <c r="U12" s="152">
        <f t="shared" si="9"/>
        <v>13044.007516485435</v>
      </c>
      <c r="V12" s="152">
        <f>'Прил 9 коррект'!X56+'Прил 9 коррект'!X51</f>
        <v>8943.3191868750764</v>
      </c>
      <c r="W12" s="152">
        <f>'Прил 9 коррект'!X171+'Прил 9 коррект'!X166</f>
        <v>4100.6883296103597</v>
      </c>
      <c r="X12" s="132">
        <f t="shared" si="10"/>
        <v>77741.235688476678</v>
      </c>
      <c r="Y12" s="179">
        <v>13612.966666666682</v>
      </c>
      <c r="Z12" s="179">
        <f t="shared" si="4"/>
        <v>12243.709544743404</v>
      </c>
      <c r="AA12" s="132" t="e">
        <f>#REF!</f>
        <v>#REF!</v>
      </c>
      <c r="AB12" s="179" t="e">
        <f t="shared" si="11"/>
        <v>#REF!</v>
      </c>
      <c r="AD12" s="132">
        <f t="shared" si="12"/>
        <v>-4188.0756141437596</v>
      </c>
      <c r="AE12" s="131"/>
      <c r="AF12" s="245">
        <f>'Прил 9 коррект'!X118</f>
        <v>1.04</v>
      </c>
      <c r="AG12" s="245">
        <f>'Прил 9 коррект'!X119</f>
        <v>1</v>
      </c>
      <c r="AH12" s="245">
        <f>'Прил 9 коррект'!X117</f>
        <v>1.0174391935055525</v>
      </c>
      <c r="AK12" s="132">
        <f>'Прил №3 (к Постанов. 11)'!M52</f>
        <v>38840.551960581157</v>
      </c>
      <c r="AL12" s="132">
        <f t="shared" si="13"/>
        <v>0</v>
      </c>
    </row>
    <row r="13" spans="1:38">
      <c r="A13" s="131">
        <f t="shared" si="14"/>
        <v>2026</v>
      </c>
      <c r="B13" s="176">
        <f>'Прил 9 коррект'!AA48</f>
        <v>10770.939765966734</v>
      </c>
      <c r="C13" s="176">
        <f>'Прил 9 коррект'!AA54</f>
        <v>15779.762960139429</v>
      </c>
      <c r="D13" s="176">
        <f>'Прил 9 коррект'!AA50+'Прил 9 коррект'!AA55</f>
        <v>16468.115263393051</v>
      </c>
      <c r="E13" s="176">
        <f>'Прил №3 (к Постанов. 11)'!N49</f>
        <v>0</v>
      </c>
      <c r="F13" s="176">
        <f>'Прил 9 коррект'!AA163</f>
        <v>4587.8901301025144</v>
      </c>
      <c r="G13" s="176">
        <f>'Прил 9 коррект'!AA169</f>
        <v>14381.16632404984</v>
      </c>
      <c r="H13" s="176">
        <f>'Прил 9 коррект'!AA165+'Прил 9 коррект'!AA170</f>
        <v>6855.2276146836994</v>
      </c>
      <c r="I13" s="176">
        <f>'Прил №3 (к Постанов. 11)'!N50</f>
        <v>0</v>
      </c>
      <c r="J13" s="152">
        <f t="shared" si="0"/>
        <v>15358.829896069248</v>
      </c>
      <c r="K13" s="152">
        <f t="shared" si="1"/>
        <v>30160.929284189267</v>
      </c>
      <c r="L13" s="152">
        <f t="shared" si="2"/>
        <v>23323.34287807675</v>
      </c>
      <c r="M13" s="152">
        <f t="shared" si="3"/>
        <v>0</v>
      </c>
      <c r="N13" s="247">
        <f t="shared" si="5"/>
        <v>68843.102058335266</v>
      </c>
      <c r="O13" s="248">
        <f t="shared" si="6"/>
        <v>45519.759180258516</v>
      </c>
      <c r="P13" s="248"/>
      <c r="Q13" s="248"/>
      <c r="R13" s="152">
        <f t="shared" si="7"/>
        <v>0</v>
      </c>
      <c r="S13" s="152">
        <f t="shared" si="8"/>
        <v>45519.759180258516</v>
      </c>
      <c r="T13" s="179">
        <f>'Прил 10 подписано'!M37+'Прил 10 подписано'!M38</f>
        <v>43028.627574724916</v>
      </c>
      <c r="U13" s="152">
        <f t="shared" si="9"/>
        <v>9545.5060847739278</v>
      </c>
      <c r="V13" s="152">
        <f>'Прил 9 коррект'!AA56+'Прил 9 коррект'!AA51</f>
        <v>6444.0383772207388</v>
      </c>
      <c r="W13" s="152">
        <f>'Прил 9 коррект'!AA171+'Прил 9 коррект'!AA166</f>
        <v>3101.4677075531895</v>
      </c>
      <c r="X13" s="132">
        <f t="shared" si="10"/>
        <v>78388.608143109188</v>
      </c>
      <c r="Y13" s="179">
        <v>15415.466666666653</v>
      </c>
      <c r="Z13" s="179">
        <f t="shared" si="4"/>
        <v>7907.8762114100973</v>
      </c>
      <c r="AA13" s="132" t="e">
        <f>#REF!</f>
        <v>#REF!</v>
      </c>
      <c r="AB13" s="179" t="e">
        <f t="shared" si="11"/>
        <v>#REF!</v>
      </c>
      <c r="AD13" s="132">
        <f t="shared" si="12"/>
        <v>2491.1316055335992</v>
      </c>
      <c r="AE13" s="131"/>
      <c r="AF13" s="245">
        <f>'Прил 9 коррект'!AA118</f>
        <v>1.0429999999999999</v>
      </c>
      <c r="AG13" s="245">
        <f>'Прил 9 коррект'!AA119</f>
        <v>1.0383097764446061</v>
      </c>
      <c r="AH13" s="245">
        <f>'Прил 9 коррект'!AA117</f>
        <v>1.0339004631307918</v>
      </c>
      <c r="AK13" s="132">
        <f>'Прил №3 (к Постанов. 11)'!N52</f>
        <v>45519.759180258516</v>
      </c>
      <c r="AL13" s="132">
        <f t="shared" si="13"/>
        <v>0</v>
      </c>
    </row>
    <row r="14" spans="1:38">
      <c r="A14" s="131">
        <f t="shared" si="14"/>
        <v>2027</v>
      </c>
      <c r="B14" s="176">
        <f>'Прил 9 коррект'!AD48</f>
        <v>14902.992262926589</v>
      </c>
      <c r="C14" s="176">
        <f>'Прил 9 коррект'!AD54</f>
        <v>15572.600322723716</v>
      </c>
      <c r="D14" s="176">
        <f>'Прил 9 коррект'!AD50+'Прил 9 коррект'!AD55</f>
        <v>12336.062766433195</v>
      </c>
      <c r="E14" s="176">
        <f>'Прил №3 (к Постанов. 11)'!O49</f>
        <v>0</v>
      </c>
      <c r="F14" s="176">
        <f>'Прил 9 коррект'!AD163</f>
        <v>5902.9613201483189</v>
      </c>
      <c r="G14" s="176">
        <f>'Прил 9 коррект'!AD169</f>
        <v>13437.505603848025</v>
      </c>
      <c r="H14" s="176">
        <f>'Прил 9 коррект'!AD165+'Прил 9 коррект'!AD170</f>
        <v>5540.1564246378948</v>
      </c>
      <c r="I14" s="176">
        <f>'Прил №3 (к Постанов. 11)'!O50</f>
        <v>0</v>
      </c>
      <c r="J14" s="152">
        <f t="shared" si="0"/>
        <v>20805.953583074908</v>
      </c>
      <c r="K14" s="152">
        <f t="shared" si="1"/>
        <v>29010.105926571741</v>
      </c>
      <c r="L14" s="152">
        <f t="shared" si="2"/>
        <v>17876.21919107109</v>
      </c>
      <c r="M14" s="152">
        <f t="shared" si="3"/>
        <v>0</v>
      </c>
      <c r="N14" s="247">
        <f t="shared" si="5"/>
        <v>67692.278700717739</v>
      </c>
      <c r="O14" s="248">
        <f t="shared" si="6"/>
        <v>49816.05950964665</v>
      </c>
      <c r="P14" s="248"/>
      <c r="Q14" s="248"/>
      <c r="R14" s="152">
        <f t="shared" si="7"/>
        <v>0</v>
      </c>
      <c r="S14" s="152">
        <f t="shared" si="8"/>
        <v>49816.05950964665</v>
      </c>
      <c r="T14" s="179">
        <f>'Прил 10 подписано'!N37+'Прил 10 подписано'!N38</f>
        <v>43028.627574724916</v>
      </c>
      <c r="U14" s="152">
        <f t="shared" si="9"/>
        <v>7299.504653062414</v>
      </c>
      <c r="V14" s="152">
        <f>'Прил 9 коррект'!AD56+'Прил 9 коррект'!AD51</f>
        <v>4927.7940531687991</v>
      </c>
      <c r="W14" s="152">
        <f>'Прил 9 коррект'!AD171+'Прил 9 коррект'!AD166</f>
        <v>2371.7105998936149</v>
      </c>
      <c r="X14" s="132">
        <f t="shared" si="10"/>
        <v>74991.783353780149</v>
      </c>
      <c r="Y14" s="179">
        <v>13430.30833333332</v>
      </c>
      <c r="Z14" s="179">
        <f t="shared" si="4"/>
        <v>4445.9108577377701</v>
      </c>
      <c r="AA14" s="132" t="e">
        <f>#REF!</f>
        <v>#REF!</v>
      </c>
      <c r="AB14" s="179" t="e">
        <f t="shared" si="11"/>
        <v>#REF!</v>
      </c>
      <c r="AD14" s="132">
        <f t="shared" si="12"/>
        <v>6787.431934921733</v>
      </c>
      <c r="AE14" s="131"/>
      <c r="AF14" s="258">
        <f>'Прил 9 коррект'!AD118</f>
        <v>1.0399999999999998</v>
      </c>
      <c r="AG14" s="245">
        <f>'Прил 9 коррект'!AD119</f>
        <v>1</v>
      </c>
      <c r="AH14" s="245">
        <f>'Прил 9 коррект'!AD117</f>
        <v>1.0186384291818238</v>
      </c>
      <c r="AK14" s="132">
        <f>'Прил №3 (к Постанов. 11)'!O52</f>
        <v>49816.05950964665</v>
      </c>
      <c r="AL14" s="132">
        <f t="shared" si="13"/>
        <v>0</v>
      </c>
    </row>
    <row r="15" spans="1:38">
      <c r="A15" s="131">
        <f t="shared" si="14"/>
        <v>2028</v>
      </c>
      <c r="B15" s="176">
        <f>'Прил 9 коррект'!AG48</f>
        <v>7022.4640420006035</v>
      </c>
      <c r="C15" s="176">
        <f>'Прил 9 коррект'!AG54</f>
        <v>4196.0811442293225</v>
      </c>
      <c r="D15" s="176">
        <f>'Прил 9 коррект'!AG50+'Прил 9 коррект'!AG55</f>
        <v>20216.590987359181</v>
      </c>
      <c r="E15" s="176">
        <f>'Прил №3 (к Постанов. 11)'!P49</f>
        <v>0</v>
      </c>
      <c r="F15" s="176">
        <f>'Прил 9 коррект'!AG163</f>
        <v>1713.022975991893</v>
      </c>
      <c r="G15" s="176">
        <f>'Прил 9 коррект'!AG169</f>
        <v>21482.262484031962</v>
      </c>
      <c r="H15" s="176">
        <f>'Прил 9 коррект'!AG165+'Прил 9 коррект'!AG170</f>
        <v>9730.0947687943208</v>
      </c>
      <c r="I15" s="176">
        <f>'Прил №3 (к Постанов. 11)'!P50</f>
        <v>0</v>
      </c>
      <c r="J15" s="152">
        <f t="shared" si="0"/>
        <v>8735.4870179924965</v>
      </c>
      <c r="K15" s="152">
        <f t="shared" si="1"/>
        <v>25678.343628261286</v>
      </c>
      <c r="L15" s="152">
        <f t="shared" si="2"/>
        <v>29946.6857561535</v>
      </c>
      <c r="M15" s="152">
        <f t="shared" si="3"/>
        <v>0</v>
      </c>
      <c r="N15" s="247">
        <f t="shared" si="5"/>
        <v>64360.51640240728</v>
      </c>
      <c r="O15" s="248">
        <f t="shared" si="6"/>
        <v>34413.83064625378</v>
      </c>
      <c r="P15" s="248"/>
      <c r="Q15" s="248"/>
      <c r="R15" s="152">
        <f t="shared" si="7"/>
        <v>0</v>
      </c>
      <c r="S15" s="152">
        <f t="shared" si="8"/>
        <v>34413.83064625378</v>
      </c>
      <c r="T15" s="179">
        <f>'Прил 10 подписано'!O37+'Прил 10 подписано'!O38</f>
        <v>43028.627574724916</v>
      </c>
      <c r="U15" s="152">
        <f t="shared" si="9"/>
        <v>5053.503221350903</v>
      </c>
      <c r="V15" s="152">
        <f>'Прил 9 коррект'!AG56+'Прил 9 коррект'!AG51</f>
        <v>3411.5497291168617</v>
      </c>
      <c r="W15" s="152">
        <f>'Прил 9 коррект'!AG171+'Прил 9 коррект'!AG166</f>
        <v>1641.9534922340415</v>
      </c>
      <c r="X15" s="132">
        <f t="shared" si="10"/>
        <v>69414.019623758184</v>
      </c>
      <c r="Y15" s="179">
        <v>4506.0752129943803</v>
      </c>
      <c r="Z15" s="179">
        <f t="shared" si="4"/>
        <v>25440.61054315912</v>
      </c>
      <c r="AA15" s="132" t="e">
        <f>#REF!</f>
        <v>#REF!</v>
      </c>
      <c r="AB15" s="179" t="e">
        <f t="shared" si="11"/>
        <v>#REF!</v>
      </c>
      <c r="AD15" s="132">
        <f t="shared" si="12"/>
        <v>-8614.7969284711362</v>
      </c>
      <c r="AE15" s="131"/>
      <c r="AF15" s="258">
        <f>'Прил 9 коррект'!AG118</f>
        <v>1.04</v>
      </c>
      <c r="AG15" s="245">
        <f>'Прил 9 коррект'!AG119</f>
        <v>1</v>
      </c>
      <c r="AH15" s="245">
        <f>'Прил 9 коррект'!AG117</f>
        <v>1.0192299981378143</v>
      </c>
      <c r="AK15" s="132">
        <f>'Прил №3 (к Постанов. 11)'!P52</f>
        <v>34413.83064625378</v>
      </c>
      <c r="AL15" s="132">
        <f t="shared" si="13"/>
        <v>0</v>
      </c>
    </row>
    <row r="16" spans="1:38">
      <c r="A16" s="131">
        <f t="shared" si="14"/>
        <v>2029</v>
      </c>
      <c r="B16" s="176">
        <f>'Прил 9 коррект'!AJ48</f>
        <v>24711.981155939891</v>
      </c>
      <c r="C16" s="176">
        <f>'Прил 9 коррект'!AJ54</f>
        <v>4586.5280818853998</v>
      </c>
      <c r="D16" s="176">
        <f>'Прил 9 коррект'!AJ50+'Прил 9 коррект'!AJ55</f>
        <v>2527.073873419894</v>
      </c>
      <c r="E16" s="176">
        <f>'Прил №3 (к Постанов. 11)'!Q49</f>
        <v>0</v>
      </c>
      <c r="F16" s="176">
        <f>'Прил 9 коррект'!AJ163</f>
        <v>10226.855898686925</v>
      </c>
      <c r="G16" s="176">
        <f>'Прил 9 коррект'!AJ169</f>
        <v>21171.618097448722</v>
      </c>
      <c r="H16" s="176">
        <f>'Прил 9 коррект'!AJ165+'Прил 9 коррект'!AJ170</f>
        <v>1216.2618460992883</v>
      </c>
      <c r="I16" s="176">
        <f>'Прил №3 (к Постанов. 11)'!Q50</f>
        <v>0</v>
      </c>
      <c r="J16" s="152">
        <f t="shared" si="0"/>
        <v>34938.837054626812</v>
      </c>
      <c r="K16" s="152">
        <f t="shared" si="1"/>
        <v>25758.146179334122</v>
      </c>
      <c r="L16" s="152">
        <f t="shared" si="2"/>
        <v>3743.335719519182</v>
      </c>
      <c r="M16" s="152">
        <f t="shared" si="3"/>
        <v>0</v>
      </c>
      <c r="N16" s="247">
        <f t="shared" si="5"/>
        <v>64440.31895348012</v>
      </c>
      <c r="O16" s="248">
        <f t="shared" si="6"/>
        <v>60696.983233960935</v>
      </c>
      <c r="P16" s="248"/>
      <c r="Q16" s="248"/>
      <c r="R16" s="152">
        <f t="shared" si="7"/>
        <v>0</v>
      </c>
      <c r="S16" s="152">
        <f t="shared" si="8"/>
        <v>60696.983233960935</v>
      </c>
      <c r="T16" s="179">
        <f>'Прил 10 подписано'!P37+'Прил 10 подписано'!P38</f>
        <v>43028.627574724916</v>
      </c>
      <c r="U16" s="152">
        <f t="shared" si="9"/>
        <v>561.50035792787719</v>
      </c>
      <c r="V16" s="152">
        <f>'Прил 9 коррект'!AJ56+'Прил 9 коррект'!AJ51</f>
        <v>379.061081012984</v>
      </c>
      <c r="W16" s="152">
        <f>'Прил 9 коррект'!AJ171+'Прил 9 коррект'!AJ166</f>
        <v>182.43927691489321</v>
      </c>
      <c r="X16" s="132">
        <f t="shared" si="10"/>
        <v>65001.819311407999</v>
      </c>
      <c r="Y16" s="179">
        <v>0</v>
      </c>
      <c r="Z16" s="179">
        <f>L16-Y16</f>
        <v>3743.335719519182</v>
      </c>
      <c r="AA16" s="132" t="e">
        <f>#REF!</f>
        <v>#REF!</v>
      </c>
      <c r="AB16" s="179" t="e">
        <f t="shared" si="11"/>
        <v>#REF!</v>
      </c>
      <c r="AD16" s="132">
        <f t="shared" si="12"/>
        <v>17668.355659236018</v>
      </c>
      <c r="AE16" s="131"/>
      <c r="AF16" s="258">
        <f>'Прил 9 коррект'!AJ118</f>
        <v>1.040779651712346</v>
      </c>
      <c r="AG16" s="245">
        <f>'Прил 9 коррект'!AJ119</f>
        <v>1</v>
      </c>
      <c r="AH16" s="245">
        <f>'Прил 9 коррект'!AJ117</f>
        <v>1.0202116588631756</v>
      </c>
      <c r="AK16" s="132">
        <f>'Прил №3 (к Постанов. 11)'!Q52</f>
        <v>60696.983233960935</v>
      </c>
      <c r="AL16" s="132">
        <f t="shared" si="13"/>
        <v>0</v>
      </c>
    </row>
    <row r="17" spans="1:38">
      <c r="A17" s="131">
        <f t="shared" si="14"/>
        <v>2030</v>
      </c>
      <c r="B17" s="176">
        <f>'Прил 9 коррект'!AM48</f>
        <v>27239.055029359784</v>
      </c>
      <c r="C17" s="176">
        <f>'Прил 9 коррект'!AM54</f>
        <v>0</v>
      </c>
      <c r="D17" s="176">
        <f>'Прил 9 коррект'!AM50+'Прил 9 коррект'!AM55</f>
        <v>0</v>
      </c>
      <c r="E17" s="176">
        <f>'Прил №3 (к Постанов. 11)'!R49</f>
        <v>0</v>
      </c>
      <c r="F17" s="176">
        <f>'Прил 9 коррект'!AM163</f>
        <v>11443.117744786214</v>
      </c>
      <c r="G17" s="176">
        <f>'Прил 9 коррект'!AM169</f>
        <v>21698.248523973351</v>
      </c>
      <c r="H17" s="176">
        <f>'Прил 9 коррект'!AM165+'Прил 9 коррект'!AM170</f>
        <v>0</v>
      </c>
      <c r="I17" s="176">
        <f>'Прил №3 (к Постанов. 11)'!R50</f>
        <v>0</v>
      </c>
      <c r="J17" s="152">
        <f t="shared" si="0"/>
        <v>38682.172774145998</v>
      </c>
      <c r="K17" s="152">
        <f t="shared" si="1"/>
        <v>21698.248523973351</v>
      </c>
      <c r="L17" s="152">
        <f t="shared" si="2"/>
        <v>0</v>
      </c>
      <c r="M17" s="152">
        <f t="shared" si="3"/>
        <v>0</v>
      </c>
      <c r="N17" s="247">
        <f t="shared" si="5"/>
        <v>60380.421298119349</v>
      </c>
      <c r="O17" s="152">
        <f t="shared" si="6"/>
        <v>60380.421298119349</v>
      </c>
      <c r="P17" s="152"/>
      <c r="Q17" s="152"/>
      <c r="R17" s="152">
        <f t="shared" si="7"/>
        <v>0</v>
      </c>
      <c r="S17" s="152">
        <f t="shared" si="8"/>
        <v>60380.421298119349</v>
      </c>
      <c r="T17" s="179">
        <f>'Прил 10 подписано'!Q37+'Прил 10 подписано'!Q38</f>
        <v>43028.627574724916</v>
      </c>
      <c r="U17" s="152">
        <f t="shared" si="9"/>
        <v>0</v>
      </c>
      <c r="V17" s="152">
        <f>'Прил 9 коррект'!AM56+'Прил 9 коррект'!AM51</f>
        <v>0</v>
      </c>
      <c r="W17" s="152">
        <f>'Прил 9 коррект'!AM171+'Прил 9 коррект'!AM166</f>
        <v>0</v>
      </c>
      <c r="X17" s="132">
        <f t="shared" si="10"/>
        <v>60380.421298119349</v>
      </c>
      <c r="Y17" s="179">
        <v>0</v>
      </c>
      <c r="Z17" s="179">
        <f t="shared" ref="Z17:Z28" si="15">L17-Y17</f>
        <v>0</v>
      </c>
      <c r="AA17" s="132" t="e">
        <f>#REF!</f>
        <v>#REF!</v>
      </c>
      <c r="AB17" s="179" t="e">
        <f t="shared" si="11"/>
        <v>#REF!</v>
      </c>
      <c r="AD17" s="132">
        <f t="shared" si="12"/>
        <v>17351.793723394432</v>
      </c>
      <c r="AE17" s="131"/>
      <c r="AF17" s="258">
        <f>'Прил 9 коррект'!AM118</f>
        <v>1.0389368931628946</v>
      </c>
      <c r="AG17" s="245">
        <f>'Прил 9 коррект'!AM119</f>
        <v>1</v>
      </c>
      <c r="AH17" s="245">
        <f>'Прил 9 коррект'!AM117</f>
        <v>1.019592350205921</v>
      </c>
      <c r="AK17" s="132">
        <f>'Прил №3 (к Постанов. 11)'!R52</f>
        <v>60380.421298119349</v>
      </c>
      <c r="AL17" s="132">
        <f t="shared" si="13"/>
        <v>0</v>
      </c>
    </row>
    <row r="18" spans="1:38">
      <c r="A18" s="131">
        <f t="shared" si="14"/>
        <v>2031</v>
      </c>
      <c r="B18" s="176">
        <f>'Прил 9 коррект'!AP48</f>
        <v>27239.055029359784</v>
      </c>
      <c r="C18" s="176">
        <f>'Прил 9 коррект'!AP54</f>
        <v>0</v>
      </c>
      <c r="D18" s="176">
        <f>'Прил 9 коррект'!AP50+'Прил 9 коррект'!AP55</f>
        <v>0</v>
      </c>
      <c r="E18" s="176">
        <f>'Прил №3 (к Постанов. 11)'!S49</f>
        <v>0</v>
      </c>
      <c r="F18" s="176">
        <f>'Прил 9 коррект'!AP163</f>
        <v>11443.117744786214</v>
      </c>
      <c r="G18" s="176">
        <f>'Прил 9 коррект'!AP169</f>
        <v>16941.367807500625</v>
      </c>
      <c r="H18" s="176">
        <f>'Прил 9 коррект'!AP165+'Прил 9 коррект'!AP170</f>
        <v>0</v>
      </c>
      <c r="I18" s="176">
        <f>'Прил №3 (к Постанов. 11)'!S50</f>
        <v>0</v>
      </c>
      <c r="J18" s="152">
        <f t="shared" si="0"/>
        <v>38682.172774145998</v>
      </c>
      <c r="K18" s="152">
        <f t="shared" si="1"/>
        <v>16941.367807500625</v>
      </c>
      <c r="L18" s="152">
        <f t="shared" si="2"/>
        <v>0</v>
      </c>
      <c r="M18" s="152">
        <f t="shared" si="3"/>
        <v>0</v>
      </c>
      <c r="N18" s="247">
        <f t="shared" si="5"/>
        <v>55623.540581646623</v>
      </c>
      <c r="O18" s="152">
        <f t="shared" si="6"/>
        <v>55623.540581646623</v>
      </c>
      <c r="P18" s="152"/>
      <c r="Q18" s="152"/>
      <c r="R18" s="152">
        <f t="shared" si="7"/>
        <v>0</v>
      </c>
      <c r="S18" s="152">
        <f t="shared" si="8"/>
        <v>55623.540581646623</v>
      </c>
      <c r="T18" s="179">
        <f>'Прил 10 подписано'!R37+'Прил 10 подписано'!R38</f>
        <v>43028.627574724916</v>
      </c>
      <c r="U18" s="152">
        <f t="shared" si="9"/>
        <v>0</v>
      </c>
      <c r="V18" s="152">
        <f>'Прил 9 коррект'!AP56+'Прил 9 коррект'!AP51</f>
        <v>0</v>
      </c>
      <c r="W18" s="152">
        <f>'Прил 9 коррект'!AP171+'Прил 9 коррект'!AP166</f>
        <v>0</v>
      </c>
      <c r="X18" s="132">
        <f t="shared" si="10"/>
        <v>55623.540581646623</v>
      </c>
      <c r="Y18" s="179">
        <v>0</v>
      </c>
      <c r="Z18" s="179">
        <f t="shared" si="15"/>
        <v>0</v>
      </c>
      <c r="AA18" s="132" t="e">
        <f>#REF!</f>
        <v>#REF!</v>
      </c>
      <c r="AB18" s="179" t="e">
        <f t="shared" si="11"/>
        <v>#REF!</v>
      </c>
      <c r="AD18" s="132">
        <f t="shared" si="12"/>
        <v>12594.913006921706</v>
      </c>
      <c r="AE18" s="131"/>
      <c r="AF18" s="258">
        <f>'Прил 9 коррект'!AP118</f>
        <v>1.0410215277664774</v>
      </c>
      <c r="AG18" s="245">
        <f>'Прил 9 коррект'!AP119</f>
        <v>1</v>
      </c>
      <c r="AH18" s="245">
        <f>'Прил 9 коррект'!AP117</f>
        <v>1.0218461853434095</v>
      </c>
      <c r="AK18" s="132">
        <f>'Прил №3 (к Постанов. 11)'!S52</f>
        <v>55623.540581646623</v>
      </c>
      <c r="AL18" s="132">
        <f t="shared" si="13"/>
        <v>0</v>
      </c>
    </row>
    <row r="19" spans="1:38">
      <c r="A19" s="131">
        <f t="shared" si="14"/>
        <v>2032</v>
      </c>
      <c r="B19" s="176">
        <f>'Прил 9 коррект'!AS48</f>
        <v>27239.055029359784</v>
      </c>
      <c r="C19" s="176">
        <f>'Прил 9 коррект'!AS54</f>
        <v>13149.200459340587</v>
      </c>
      <c r="D19" s="176">
        <f>'Прил 9 коррект'!AS50+'Прил 9 коррект'!AS55</f>
        <v>0</v>
      </c>
      <c r="E19" s="176">
        <f>'Прил №3 (к Постанов. 11)'!T49</f>
        <v>0</v>
      </c>
      <c r="F19" s="176">
        <f>'Прил 9 коррект'!AS163</f>
        <v>11443.117744786214</v>
      </c>
      <c r="G19" s="176">
        <f>'Прил 9 коррект'!AS169</f>
        <v>0</v>
      </c>
      <c r="H19" s="176">
        <f>'Прил 9 коррект'!AS165+'Прил 9 коррект'!AS170</f>
        <v>0</v>
      </c>
      <c r="I19" s="176">
        <f>'Прил №3 (к Постанов. 11)'!T50</f>
        <v>0</v>
      </c>
      <c r="J19" s="152">
        <f t="shared" si="0"/>
        <v>38682.172774145998</v>
      </c>
      <c r="K19" s="152">
        <f t="shared" si="1"/>
        <v>13149.200459340587</v>
      </c>
      <c r="L19" s="152">
        <f t="shared" si="2"/>
        <v>0</v>
      </c>
      <c r="M19" s="152">
        <f t="shared" si="3"/>
        <v>0</v>
      </c>
      <c r="N19" s="247">
        <f t="shared" si="5"/>
        <v>51831.373233486585</v>
      </c>
      <c r="O19" s="152">
        <f t="shared" si="6"/>
        <v>51831.373233486585</v>
      </c>
      <c r="P19" s="152"/>
      <c r="Q19" s="152"/>
      <c r="R19" s="152">
        <f t="shared" si="7"/>
        <v>0</v>
      </c>
      <c r="S19" s="152">
        <f t="shared" si="8"/>
        <v>51831.373233486585</v>
      </c>
      <c r="T19" s="179">
        <f>'Прил 10 подписано'!S37+'Прил 10 подписано'!S38</f>
        <v>43028.627574724916</v>
      </c>
      <c r="U19" s="152">
        <f t="shared" si="9"/>
        <v>0</v>
      </c>
      <c r="V19" s="152">
        <f>'Прил 9 коррект'!AS56+'Прил 9 коррект'!AS51</f>
        <v>0</v>
      </c>
      <c r="W19" s="152">
        <f>'Прил 9 коррект'!AS171+'Прил 9 коррект'!AS166</f>
        <v>0</v>
      </c>
      <c r="X19" s="132">
        <f t="shared" si="10"/>
        <v>51831.373233486585</v>
      </c>
      <c r="Y19" s="179">
        <v>0</v>
      </c>
      <c r="Z19" s="179">
        <f t="shared" si="15"/>
        <v>0</v>
      </c>
      <c r="AA19" s="132" t="e">
        <f>#REF!</f>
        <v>#REF!</v>
      </c>
      <c r="AB19" s="179" t="e">
        <f t="shared" si="11"/>
        <v>#REF!</v>
      </c>
      <c r="AD19" s="132">
        <f t="shared" si="12"/>
        <v>8802.7456587616689</v>
      </c>
      <c r="AE19" s="131"/>
      <c r="AF19" s="258">
        <f>'Прил 9 коррект'!AS118</f>
        <v>1.0438237830537391</v>
      </c>
      <c r="AG19" s="245">
        <f>'Прил 9 коррект'!AS119</f>
        <v>1</v>
      </c>
      <c r="AH19" s="245">
        <f>'Прил 9 коррект'!AS117</f>
        <v>1.0239950852993445</v>
      </c>
      <c r="AK19" s="132">
        <f>'Прил №3 (к Постанов. 11)'!T52</f>
        <v>51831.373233486585</v>
      </c>
      <c r="AL19" s="132">
        <f t="shared" si="13"/>
        <v>0</v>
      </c>
    </row>
    <row r="20" spans="1:38">
      <c r="A20" s="131">
        <f t="shared" si="14"/>
        <v>2033</v>
      </c>
      <c r="B20" s="176">
        <f>'Прил 9 коррект'!AV48</f>
        <v>27239.055029359784</v>
      </c>
      <c r="C20" s="176">
        <f>'Прил 9 коррект'!AV54</f>
        <v>0</v>
      </c>
      <c r="D20" s="176">
        <f>'Прил 9 коррект'!AV50+'Прил 9 коррект'!AV55</f>
        <v>0</v>
      </c>
      <c r="E20" s="176">
        <f>'Прил №3 (к Постанов. 11)'!U49</f>
        <v>0</v>
      </c>
      <c r="F20" s="176">
        <f>'Прил 9 коррект'!AV163</f>
        <v>11443.117744786214</v>
      </c>
      <c r="G20" s="176">
        <f>'Прил 9 коррект'!AV169</f>
        <v>10392.229030878098</v>
      </c>
      <c r="H20" s="176">
        <f>'Прил 9 коррект'!AV165+'Прил 9 коррект'!AV170</f>
        <v>0</v>
      </c>
      <c r="I20" s="176">
        <f>'Прил №3 (к Постанов. 11)'!U50</f>
        <v>0</v>
      </c>
      <c r="J20" s="152">
        <f t="shared" si="0"/>
        <v>38682.172774145998</v>
      </c>
      <c r="K20" s="152">
        <f t="shared" si="1"/>
        <v>10392.229030878098</v>
      </c>
      <c r="L20" s="152">
        <f t="shared" si="2"/>
        <v>0</v>
      </c>
      <c r="M20" s="152">
        <f t="shared" si="3"/>
        <v>0</v>
      </c>
      <c r="N20" s="247">
        <f t="shared" si="5"/>
        <v>49074.401805024099</v>
      </c>
      <c r="O20" s="152">
        <f t="shared" si="6"/>
        <v>49074.401805024099</v>
      </c>
      <c r="P20" s="152"/>
      <c r="Q20" s="152"/>
      <c r="R20" s="152">
        <f t="shared" si="7"/>
        <v>0</v>
      </c>
      <c r="S20" s="152">
        <f t="shared" si="8"/>
        <v>49074.401805024099</v>
      </c>
      <c r="T20" s="256">
        <f>'Прил 10 подписано'!T37+'Прил 10 подписано'!T38</f>
        <v>43028.627574724916</v>
      </c>
      <c r="U20" s="152">
        <f t="shared" si="9"/>
        <v>0</v>
      </c>
      <c r="V20" s="152">
        <f>'Прил 9 коррект'!AV56+'Прил 9 коррект'!AV51</f>
        <v>0</v>
      </c>
      <c r="W20" s="152">
        <f>'Прил 9 коррект'!AV171+'Прил 9 коррект'!AV166</f>
        <v>0</v>
      </c>
      <c r="X20" s="132">
        <f t="shared" si="10"/>
        <v>49074.401805024099</v>
      </c>
      <c r="Y20" s="179">
        <v>0</v>
      </c>
      <c r="Z20" s="179">
        <f t="shared" si="15"/>
        <v>0</v>
      </c>
      <c r="AA20" s="132" t="e">
        <f>#REF!</f>
        <v>#REF!</v>
      </c>
      <c r="AB20" s="256" t="e">
        <f t="shared" si="11"/>
        <v>#REF!</v>
      </c>
      <c r="AD20" s="257">
        <f t="shared" si="12"/>
        <v>6045.7742302991828</v>
      </c>
      <c r="AE20" s="131"/>
      <c r="AF20" s="258">
        <f>'Прил 9 коррект'!AV118</f>
        <v>1.0445767019689287</v>
      </c>
      <c r="AG20" s="245">
        <f>'Прил 9 коррект'!AV119</f>
        <v>1</v>
      </c>
      <c r="AH20" s="245">
        <f>'Прил 9 коррект'!AV117</f>
        <v>1.025129649985872</v>
      </c>
      <c r="AK20" s="132">
        <f>'Прил №3 (к Постанов. 11)'!U52</f>
        <v>49074.401805024099</v>
      </c>
      <c r="AL20" s="132">
        <f t="shared" si="13"/>
        <v>0</v>
      </c>
    </row>
    <row r="21" spans="1:38">
      <c r="A21" s="131">
        <f t="shared" si="14"/>
        <v>2034</v>
      </c>
      <c r="B21" s="176">
        <f>'Прил 9 коррект'!AY48</f>
        <v>27239.055029359784</v>
      </c>
      <c r="C21" s="176">
        <f>'Прил 9 коррект'!AY54</f>
        <v>7672.1377252301209</v>
      </c>
      <c r="D21" s="176">
        <f>'Прил 9 коррект'!AY50+'Прил 9 коррект'!AY55</f>
        <v>0</v>
      </c>
      <c r="E21" s="176">
        <f>'Прил №3 (к Постанов. 11)'!V49</f>
        <v>0</v>
      </c>
      <c r="F21" s="176">
        <f>'Прил 9 коррект'!AY163</f>
        <v>11443.117744786214</v>
      </c>
      <c r="G21" s="176">
        <f>'Прил 9 коррект'!AY169</f>
        <v>0</v>
      </c>
      <c r="H21" s="176">
        <f>'Прил 9 коррект'!AY165+'Прил 9 коррект'!AY170</f>
        <v>0</v>
      </c>
      <c r="I21" s="176">
        <f>'Прил №3 (к Постанов. 11)'!V50</f>
        <v>0</v>
      </c>
      <c r="J21" s="152">
        <f t="shared" si="0"/>
        <v>38682.172774145998</v>
      </c>
      <c r="K21" s="152">
        <f t="shared" si="1"/>
        <v>7672.1377252301209</v>
      </c>
      <c r="L21" s="152">
        <f t="shared" si="2"/>
        <v>0</v>
      </c>
      <c r="M21" s="152">
        <f t="shared" si="3"/>
        <v>0</v>
      </c>
      <c r="N21" s="247">
        <f t="shared" si="5"/>
        <v>46354.310499376123</v>
      </c>
      <c r="O21" s="152">
        <f t="shared" si="6"/>
        <v>46354.310499376123</v>
      </c>
      <c r="P21" s="152"/>
      <c r="Q21" s="152"/>
      <c r="R21" s="152">
        <f t="shared" si="7"/>
        <v>0</v>
      </c>
      <c r="S21" s="152">
        <f t="shared" si="8"/>
        <v>46354.310499376123</v>
      </c>
      <c r="T21" s="256">
        <f>'Прил 10 подписано'!V37+'Прил 10 подписано'!V38</f>
        <v>43028.627574724916</v>
      </c>
      <c r="U21" s="152">
        <f t="shared" si="9"/>
        <v>0</v>
      </c>
      <c r="V21" s="152">
        <f>'Прил 9 коррект'!AY56+'Прил 9 коррект'!AY51</f>
        <v>0</v>
      </c>
      <c r="W21" s="152">
        <f>'Прил 9 коррект'!AY171+'Прил 9 коррект'!AY166</f>
        <v>0</v>
      </c>
      <c r="X21" s="132">
        <f t="shared" si="10"/>
        <v>46354.310499376123</v>
      </c>
      <c r="Y21" s="179">
        <v>0</v>
      </c>
      <c r="Z21" s="179">
        <f t="shared" si="15"/>
        <v>0</v>
      </c>
      <c r="AA21" s="132" t="e">
        <f>#REF!</f>
        <v>#REF!</v>
      </c>
      <c r="AB21" s="256" t="e">
        <f t="shared" si="11"/>
        <v>#REF!</v>
      </c>
      <c r="AD21" s="257">
        <f t="shared" si="12"/>
        <v>3325.6829246512061</v>
      </c>
      <c r="AE21" s="131"/>
      <c r="AF21" s="258">
        <f>'Прил 9 коррект'!AY118</f>
        <v>1.043616853103791</v>
      </c>
      <c r="AG21" s="245">
        <f>'Прил 9 коррект'!AY119</f>
        <v>1</v>
      </c>
      <c r="AH21" s="245">
        <f>'Прил 9 коррект'!AY117</f>
        <v>1.02504095085144</v>
      </c>
      <c r="AK21" s="132">
        <f>'Прил №3 (к Постанов. 11)'!V52</f>
        <v>46354.310499376123</v>
      </c>
      <c r="AL21" s="132">
        <f t="shared" si="13"/>
        <v>0</v>
      </c>
    </row>
    <row r="22" spans="1:38">
      <c r="A22" s="131">
        <f t="shared" si="14"/>
        <v>2035</v>
      </c>
      <c r="B22" s="176">
        <f>'Прил 9 коррект'!BB48</f>
        <v>27239.055029359784</v>
      </c>
      <c r="C22" s="176">
        <f>'Прил 9 коррект'!BB54</f>
        <v>0</v>
      </c>
      <c r="D22" s="176">
        <f>'Прил 9 коррект'!BB50+'Прил 9 коррект'!BB55</f>
        <v>0</v>
      </c>
      <c r="E22" s="176">
        <f>'Прил №3 (к Постанов. 11)'!W49</f>
        <v>0</v>
      </c>
      <c r="F22" s="176">
        <f>'Прил 9 коррект'!BB163</f>
        <v>11443.117744786214</v>
      </c>
      <c r="G22" s="176">
        <f>'Прил 9 коррект'!BB169</f>
        <v>5003.6426602427382</v>
      </c>
      <c r="H22" s="176">
        <f>'Прил 9 коррект'!BB165+'Прил 9 коррект'!BB170</f>
        <v>0</v>
      </c>
      <c r="I22" s="176">
        <f>'Прил №3 (к Постанов. 11)'!W50</f>
        <v>0</v>
      </c>
      <c r="J22" s="152">
        <f t="shared" si="0"/>
        <v>38682.172774145998</v>
      </c>
      <c r="K22" s="152">
        <f t="shared" si="1"/>
        <v>5003.6426602427382</v>
      </c>
      <c r="L22" s="152">
        <f t="shared" si="2"/>
        <v>0</v>
      </c>
      <c r="M22" s="152">
        <f t="shared" si="3"/>
        <v>0</v>
      </c>
      <c r="N22" s="247">
        <f t="shared" si="5"/>
        <v>43685.815434388736</v>
      </c>
      <c r="O22" s="152">
        <f t="shared" si="6"/>
        <v>43685.815434388736</v>
      </c>
      <c r="P22" s="152"/>
      <c r="Q22" s="152"/>
      <c r="R22" s="152">
        <f t="shared" si="7"/>
        <v>0</v>
      </c>
      <c r="S22" s="152">
        <f t="shared" si="8"/>
        <v>43685.815434388736</v>
      </c>
      <c r="T22" s="256">
        <f>'Прил 10 подписано'!V37+'Прил 10 подписано'!V38</f>
        <v>43028.627574724916</v>
      </c>
      <c r="U22" s="152">
        <f t="shared" si="9"/>
        <v>0</v>
      </c>
      <c r="V22" s="152">
        <f>'Прил 9 коррект'!BB56+'Прил 9 коррект'!BB51</f>
        <v>0</v>
      </c>
      <c r="W22" s="152">
        <f>'Прил 9 коррект'!BB171+'Прил 9 коррект'!BB166</f>
        <v>0</v>
      </c>
      <c r="X22" s="132">
        <f t="shared" si="10"/>
        <v>43685.815434388736</v>
      </c>
      <c r="Y22" s="179">
        <v>0</v>
      </c>
      <c r="Z22" s="179">
        <f t="shared" si="15"/>
        <v>0</v>
      </c>
      <c r="AA22" s="132" t="e">
        <f>#REF!</f>
        <v>#REF!</v>
      </c>
      <c r="AB22" s="256" t="e">
        <f t="shared" si="11"/>
        <v>#REF!</v>
      </c>
      <c r="AD22" s="257">
        <f t="shared" si="12"/>
        <v>657.18785966381984</v>
      </c>
      <c r="AE22" s="131"/>
      <c r="AF22" s="245">
        <f>'Прил 9 коррект'!BB118</f>
        <v>1.0445286858839997</v>
      </c>
      <c r="AG22" s="245">
        <f>'Прил 9 коррект'!BB119</f>
        <v>1</v>
      </c>
      <c r="AH22" s="245">
        <f>'Прил 9 коррект'!BB117</f>
        <v>1.0262721498930778</v>
      </c>
      <c r="AK22" s="132">
        <f>'Прил №3 (к Постанов. 11)'!W52</f>
        <v>43685.815434388736</v>
      </c>
      <c r="AL22" s="132">
        <f t="shared" si="13"/>
        <v>0</v>
      </c>
    </row>
    <row r="23" spans="1:38">
      <c r="A23" s="131">
        <f t="shared" si="14"/>
        <v>2036</v>
      </c>
      <c r="B23" s="175">
        <f>'Прил 9 коррект'!BE48</f>
        <v>27239.055029359784</v>
      </c>
      <c r="C23" s="175">
        <f>'Прил 9 коррект'!BE54</f>
        <v>1341.0950351823121</v>
      </c>
      <c r="D23" s="175">
        <f>'Прил 9 коррект'!BE50+'Прил 9 коррект'!BE55</f>
        <v>0</v>
      </c>
      <c r="E23" s="175">
        <f>'Прил №3 (к Постанов. 11)'!X49</f>
        <v>0</v>
      </c>
      <c r="F23" s="175">
        <f>'Прил 9 коррект'!BE163</f>
        <v>11443.117744786214</v>
      </c>
      <c r="G23" s="175">
        <f>'Прил 9 коррект'!BE169</f>
        <v>0</v>
      </c>
      <c r="H23" s="176">
        <f>'Прил 9 коррект'!BE165+'Прил 9 коррект'!BE170</f>
        <v>0</v>
      </c>
      <c r="I23" s="176">
        <f>'Прил №3 (к Постанов. 11)'!X50</f>
        <v>0</v>
      </c>
      <c r="J23" s="152">
        <f t="shared" si="0"/>
        <v>38682.172774145998</v>
      </c>
      <c r="K23" s="152">
        <f t="shared" si="1"/>
        <v>1341.0950351823121</v>
      </c>
      <c r="L23" s="152">
        <f t="shared" si="2"/>
        <v>0</v>
      </c>
      <c r="M23" s="152">
        <f t="shared" si="3"/>
        <v>0</v>
      </c>
      <c r="N23" s="247">
        <f t="shared" si="5"/>
        <v>40023.26780932831</v>
      </c>
      <c r="O23" s="176">
        <f t="shared" si="6"/>
        <v>40023.26780932831</v>
      </c>
      <c r="P23" s="176"/>
      <c r="Q23" s="176"/>
      <c r="R23" s="152">
        <f t="shared" si="7"/>
        <v>0</v>
      </c>
      <c r="S23" s="152">
        <f t="shared" si="8"/>
        <v>40023.26780932831</v>
      </c>
      <c r="T23" s="257">
        <f>'Прил 10 подписано'!W37+'Прил 10 подписано'!W38</f>
        <v>43028.627574724916</v>
      </c>
      <c r="U23" s="176">
        <f>SUM(V23:W23)</f>
        <v>0</v>
      </c>
      <c r="V23" s="176">
        <f>'Прил 9 коррект'!BE56+'Прил 9 коррект'!BE51</f>
        <v>0</v>
      </c>
      <c r="W23" s="152">
        <f>'Прил 9 коррект'!BE171+'Прил 9 коррект'!BE166</f>
        <v>0</v>
      </c>
      <c r="X23" s="132">
        <f t="shared" si="10"/>
        <v>40023.26780932831</v>
      </c>
      <c r="Y23" s="179">
        <v>0</v>
      </c>
      <c r="Z23" s="179">
        <f t="shared" si="15"/>
        <v>0</v>
      </c>
      <c r="AA23" s="132" t="e">
        <f>#REF!</f>
        <v>#REF!</v>
      </c>
      <c r="AB23" s="256" t="e">
        <f t="shared" si="11"/>
        <v>#REF!</v>
      </c>
      <c r="AD23" s="257">
        <f t="shared" si="12"/>
        <v>-3005.3597653966062</v>
      </c>
      <c r="AE23" s="131"/>
      <c r="AF23" s="258">
        <f>'Прил 9 коррект'!BE118</f>
        <v>1.0398513686658155</v>
      </c>
      <c r="AG23" s="258">
        <f>'Прил 9 коррект'!BE119</f>
        <v>1</v>
      </c>
      <c r="AH23" s="258">
        <f>'Прил 9 коррект'!BE117</f>
        <v>1.0233514545465916</v>
      </c>
      <c r="AK23" s="132">
        <f>'Прил №3 (к Постанов. 11)'!X52</f>
        <v>40023.26780932831</v>
      </c>
      <c r="AL23" s="132">
        <f t="shared" si="13"/>
        <v>0</v>
      </c>
    </row>
    <row r="24" spans="1:38">
      <c r="A24" s="255">
        <f t="shared" si="14"/>
        <v>2037</v>
      </c>
      <c r="B24" s="175">
        <f>'Прил 9 коррект'!BH48</f>
        <v>27239.055029359784</v>
      </c>
      <c r="C24" s="175">
        <f>'Прил 9 коррект'!BH54</f>
        <v>0</v>
      </c>
      <c r="D24" s="175">
        <f>'Прил 9 коррект'!BH50+'Прил 9 коррект'!BH55</f>
        <v>0</v>
      </c>
      <c r="E24" s="175">
        <f>'Прил №3 (к Постанов. 11)'!Y49</f>
        <v>0</v>
      </c>
      <c r="F24" s="175">
        <f>'Прил 9 коррект'!BH163</f>
        <v>11443.117744786214</v>
      </c>
      <c r="G24" s="175">
        <f>'Прил 9 коррект'!BH169</f>
        <v>0</v>
      </c>
      <c r="H24" s="176">
        <f>'Прил 9 коррект'!BH165+'Прил 9 коррект'!BH170</f>
        <v>0</v>
      </c>
      <c r="I24" s="176">
        <f>'Прил №3 (к Постанов. 11)'!Y50</f>
        <v>0</v>
      </c>
      <c r="J24" s="176">
        <f t="shared" ref="J24:J27" si="16">B24+F24</f>
        <v>38682.172774145998</v>
      </c>
      <c r="K24" s="176">
        <f t="shared" ref="K24:K27" si="17">C24+G24</f>
        <v>0</v>
      </c>
      <c r="L24" s="176">
        <f t="shared" ref="L24:M27" si="18">D24+H24</f>
        <v>0</v>
      </c>
      <c r="M24" s="176">
        <f t="shared" si="18"/>
        <v>0</v>
      </c>
      <c r="N24" s="247">
        <f t="shared" si="5"/>
        <v>38682.172774145998</v>
      </c>
      <c r="O24" s="176">
        <f t="shared" ref="O24:O27" si="19">J24+K24</f>
        <v>38682.172774145998</v>
      </c>
      <c r="P24" s="176"/>
      <c r="Q24" s="176"/>
      <c r="R24" s="152">
        <f t="shared" si="7"/>
        <v>0</v>
      </c>
      <c r="S24" s="152">
        <f t="shared" si="8"/>
        <v>38682.172774145998</v>
      </c>
      <c r="T24" s="257">
        <v>0</v>
      </c>
      <c r="U24" s="176">
        <f t="shared" ref="U24:U27" si="20">SUM(V24:W24)</f>
        <v>0</v>
      </c>
      <c r="V24" s="176">
        <f>'Прил 9 коррект'!BH56+'Прил 9 коррект'!BH51</f>
        <v>0</v>
      </c>
      <c r="W24" s="176">
        <f>'Прил 9 коррект'!BH171+'Прил 9 коррект'!BH166</f>
        <v>0</v>
      </c>
      <c r="X24" s="257">
        <f t="shared" ref="X24:X27" si="21">J24+K24+L24+U24</f>
        <v>38682.172774145998</v>
      </c>
      <c r="Y24" s="256">
        <v>0</v>
      </c>
      <c r="Z24" s="256">
        <f t="shared" ref="Z24:Z27" si="22">L24-Y24</f>
        <v>0</v>
      </c>
      <c r="AA24" s="132" t="e">
        <f>#REF!</f>
        <v>#REF!</v>
      </c>
      <c r="AB24" s="256" t="e">
        <f t="shared" ref="AB24:AB27" si="23">U24-AA24</f>
        <v>#REF!</v>
      </c>
      <c r="AC24" s="254"/>
      <c r="AD24" s="257">
        <f t="shared" ref="AD24:AD27" si="24">S24-T24</f>
        <v>38682.172774145998</v>
      </c>
      <c r="AE24" s="253"/>
      <c r="AF24" s="258">
        <f>'Прил 9 коррект'!BH118</f>
        <v>1.0523539057054938</v>
      </c>
      <c r="AG24" s="258">
        <f>'Прил 9 коррект'!BH119</f>
        <v>1</v>
      </c>
      <c r="AH24" s="258">
        <f>'Прил 9 коррект'!BH117</f>
        <v>1.0331992199724112</v>
      </c>
      <c r="AK24" s="132">
        <f>'Прил №3 (к Постанов. 11)'!Y52</f>
        <v>38682.172774145998</v>
      </c>
      <c r="AL24" s="132">
        <f t="shared" si="13"/>
        <v>0</v>
      </c>
    </row>
    <row r="25" spans="1:38">
      <c r="A25" s="255">
        <f t="shared" si="14"/>
        <v>2038</v>
      </c>
      <c r="B25" s="175">
        <f>'Прил 9 коррект'!BK48</f>
        <v>27239.055029359784</v>
      </c>
      <c r="C25" s="175">
        <f>'Прил 9 коррект'!BK54</f>
        <v>0</v>
      </c>
      <c r="D25" s="175">
        <f>'Прил 9 коррект'!BK50+'Прил 9 коррект'!BK55</f>
        <v>0</v>
      </c>
      <c r="E25" s="175">
        <f>'Прил №3 (к Постанов. 11)'!Z49</f>
        <v>0</v>
      </c>
      <c r="F25" s="175">
        <f>'Прил 9 коррект'!BK163</f>
        <v>11443.117744786214</v>
      </c>
      <c r="G25" s="175">
        <f>'Прил 9 коррект'!BK169</f>
        <v>0</v>
      </c>
      <c r="H25" s="176">
        <f>'Прил 9 коррект'!BK165+'Прил 9 коррект'!BK170</f>
        <v>0</v>
      </c>
      <c r="I25" s="176">
        <f>'Прил №3 (к Постанов. 11)'!Z50</f>
        <v>0</v>
      </c>
      <c r="J25" s="176">
        <f t="shared" si="16"/>
        <v>38682.172774145998</v>
      </c>
      <c r="K25" s="176">
        <f t="shared" si="17"/>
        <v>0</v>
      </c>
      <c r="L25" s="176">
        <f t="shared" si="18"/>
        <v>0</v>
      </c>
      <c r="M25" s="176">
        <f t="shared" si="18"/>
        <v>0</v>
      </c>
      <c r="N25" s="247">
        <f t="shared" si="5"/>
        <v>38682.172774145998</v>
      </c>
      <c r="O25" s="176">
        <f t="shared" si="19"/>
        <v>38682.172774145998</v>
      </c>
      <c r="P25" s="176"/>
      <c r="Q25" s="176"/>
      <c r="R25" s="152">
        <f t="shared" si="7"/>
        <v>0</v>
      </c>
      <c r="S25" s="152">
        <f t="shared" si="8"/>
        <v>38682.172774145998</v>
      </c>
      <c r="T25" s="257">
        <v>0</v>
      </c>
      <c r="U25" s="176">
        <f t="shared" si="20"/>
        <v>0</v>
      </c>
      <c r="V25" s="176">
        <f>'Прил 9 коррект'!BK56+'Прил 9 коррект'!BK51</f>
        <v>0</v>
      </c>
      <c r="W25" s="176">
        <f>'Прил 9 коррект'!BK171+'Прил 9 коррект'!BK166</f>
        <v>0</v>
      </c>
      <c r="X25" s="257">
        <f t="shared" si="21"/>
        <v>38682.172774145998</v>
      </c>
      <c r="Y25" s="256">
        <v>0</v>
      </c>
      <c r="Z25" s="256">
        <f t="shared" si="22"/>
        <v>0</v>
      </c>
      <c r="AA25" s="132" t="e">
        <f>#REF!</f>
        <v>#REF!</v>
      </c>
      <c r="AB25" s="256" t="e">
        <f t="shared" si="23"/>
        <v>#REF!</v>
      </c>
      <c r="AC25" s="254"/>
      <c r="AD25" s="257">
        <f t="shared" si="24"/>
        <v>38682.172774145998</v>
      </c>
      <c r="AE25" s="253"/>
      <c r="AF25" s="258">
        <f>'Прил 9 коррект'!BK118</f>
        <v>1.0453736654804271</v>
      </c>
      <c r="AG25" s="258">
        <f>'Прил 9 коррект'!BK119</f>
        <v>1</v>
      </c>
      <c r="AH25" s="258">
        <f>'Прил 9 коррект'!BK117</f>
        <v>1.0290301812724523</v>
      </c>
      <c r="AK25" s="132">
        <f>'Прил №3 (к Постанов. 11)'!Z52</f>
        <v>38682.172774145998</v>
      </c>
      <c r="AL25" s="132">
        <f t="shared" si="13"/>
        <v>0</v>
      </c>
    </row>
    <row r="26" spans="1:38">
      <c r="A26" s="255">
        <f t="shared" si="14"/>
        <v>2039</v>
      </c>
      <c r="B26" s="175">
        <f>'Прил 9 коррект'!BN48</f>
        <v>27239.055029359784</v>
      </c>
      <c r="C26" s="175">
        <f>'Прил 9 коррект'!BN54</f>
        <v>0</v>
      </c>
      <c r="D26" s="175">
        <f>'Прил 9 коррект'!BN50+'Прил 9 коррект'!BN55</f>
        <v>0</v>
      </c>
      <c r="E26" s="175">
        <f>'Прил №3 (к Постанов. 11)'!AA49</f>
        <v>0</v>
      </c>
      <c r="F26" s="175">
        <f>'Прил 9 коррект'!BN163</f>
        <v>11443.117744786214</v>
      </c>
      <c r="G26" s="175">
        <f>'Прил 9 коррект'!BN169</f>
        <v>0</v>
      </c>
      <c r="H26" s="176">
        <f>'Прил 9 коррект'!BN165+'Прил 9 коррект'!BN170</f>
        <v>0</v>
      </c>
      <c r="I26" s="176">
        <f>'Прил №3 (к Постанов. 11)'!AA50</f>
        <v>0</v>
      </c>
      <c r="J26" s="176">
        <f t="shared" si="16"/>
        <v>38682.172774145998</v>
      </c>
      <c r="K26" s="176">
        <f t="shared" si="17"/>
        <v>0</v>
      </c>
      <c r="L26" s="176">
        <f t="shared" si="18"/>
        <v>0</v>
      </c>
      <c r="M26" s="176">
        <f t="shared" si="18"/>
        <v>0</v>
      </c>
      <c r="N26" s="247">
        <f t="shared" si="5"/>
        <v>38682.172774145998</v>
      </c>
      <c r="O26" s="176">
        <f t="shared" si="19"/>
        <v>38682.172774145998</v>
      </c>
      <c r="P26" s="176"/>
      <c r="Q26" s="176"/>
      <c r="R26" s="152">
        <f t="shared" si="7"/>
        <v>0</v>
      </c>
      <c r="S26" s="152">
        <f t="shared" si="8"/>
        <v>38682.172774145998</v>
      </c>
      <c r="T26" s="257">
        <v>0</v>
      </c>
      <c r="U26" s="176">
        <f t="shared" si="20"/>
        <v>0</v>
      </c>
      <c r="V26" s="176">
        <f>'Прил 9 коррект'!BN56+'Прил 9 коррект'!BN51</f>
        <v>0</v>
      </c>
      <c r="W26" s="176">
        <f>'Прил 9 коррект'!BN171+'Прил 9 коррект'!BN166</f>
        <v>0</v>
      </c>
      <c r="X26" s="257">
        <f t="shared" si="21"/>
        <v>38682.172774145998</v>
      </c>
      <c r="Y26" s="256">
        <v>0</v>
      </c>
      <c r="Z26" s="256">
        <f t="shared" si="22"/>
        <v>0</v>
      </c>
      <c r="AA26" s="132" t="e">
        <f>#REF!</f>
        <v>#REF!</v>
      </c>
      <c r="AB26" s="256" t="e">
        <f t="shared" si="23"/>
        <v>#REF!</v>
      </c>
      <c r="AC26" s="254"/>
      <c r="AD26" s="257">
        <f t="shared" si="24"/>
        <v>38682.172774145998</v>
      </c>
      <c r="AE26" s="253"/>
      <c r="AF26" s="258">
        <f>'Прил 9 коррект'!BN118</f>
        <v>1.0509222677082533</v>
      </c>
      <c r="AG26" s="258">
        <f>'Прил 9 коррект'!BN119</f>
        <v>1</v>
      </c>
      <c r="AH26" s="258">
        <f>'Прил 9 коррект'!BN117</f>
        <v>1.033720916260416</v>
      </c>
      <c r="AK26" s="132">
        <f>'Прил №3 (к Постанов. 11)'!AA52</f>
        <v>38682.172774145998</v>
      </c>
      <c r="AL26" s="132">
        <f t="shared" si="13"/>
        <v>0</v>
      </c>
    </row>
    <row r="27" spans="1:38">
      <c r="A27" s="255">
        <f t="shared" si="14"/>
        <v>2040</v>
      </c>
      <c r="B27" s="175">
        <f>'Прил 9 коррект'!BQ48</f>
        <v>27239.055029359784</v>
      </c>
      <c r="C27" s="175">
        <f>'Прил 9 коррект'!BQ54</f>
        <v>0</v>
      </c>
      <c r="D27" s="175">
        <f>'Прил 9 коррект'!BQ50+'Прил 9 коррект'!BQ55</f>
        <v>0</v>
      </c>
      <c r="E27" s="175">
        <f>'Прил №3 (к Постанов. 11)'!AB49</f>
        <v>0</v>
      </c>
      <c r="F27" s="175">
        <f>'Прил 9 коррект'!BQ163</f>
        <v>11443.117744786214</v>
      </c>
      <c r="G27" s="175">
        <f>'Прил 9 коррект'!BQ169</f>
        <v>0</v>
      </c>
      <c r="H27" s="176">
        <f>'Прил 9 коррект'!BQ165+'Прил 9 коррект'!BQ170</f>
        <v>0</v>
      </c>
      <c r="I27" s="176">
        <f>'Прил №3 (к Постанов. 11)'!AB50</f>
        <v>0</v>
      </c>
      <c r="J27" s="176">
        <f t="shared" si="16"/>
        <v>38682.172774145998</v>
      </c>
      <c r="K27" s="176">
        <f t="shared" si="17"/>
        <v>0</v>
      </c>
      <c r="L27" s="176">
        <f t="shared" si="18"/>
        <v>0</v>
      </c>
      <c r="M27" s="176">
        <f t="shared" si="18"/>
        <v>0</v>
      </c>
      <c r="N27" s="247">
        <f t="shared" si="5"/>
        <v>38682.172774145998</v>
      </c>
      <c r="O27" s="176">
        <f t="shared" si="19"/>
        <v>38682.172774145998</v>
      </c>
      <c r="P27" s="176"/>
      <c r="Q27" s="176"/>
      <c r="R27" s="152">
        <f t="shared" si="7"/>
        <v>0</v>
      </c>
      <c r="S27" s="152">
        <f t="shared" si="8"/>
        <v>38682.172774145998</v>
      </c>
      <c r="T27" s="257">
        <v>0</v>
      </c>
      <c r="U27" s="176">
        <f t="shared" si="20"/>
        <v>0</v>
      </c>
      <c r="V27" s="176">
        <f>'Прил 9 коррект'!BQ56+'Прил 9 коррект'!BQ51</f>
        <v>0</v>
      </c>
      <c r="W27" s="176">
        <f>'Прил 9 коррект'!BQ171+'Прил 9 коррект'!BQ166</f>
        <v>0</v>
      </c>
      <c r="X27" s="257">
        <f t="shared" si="21"/>
        <v>38682.172774145998</v>
      </c>
      <c r="Y27" s="256">
        <v>0</v>
      </c>
      <c r="Z27" s="256">
        <f t="shared" si="22"/>
        <v>0</v>
      </c>
      <c r="AA27" s="132" t="e">
        <f>#REF!</f>
        <v>#REF!</v>
      </c>
      <c r="AB27" s="256" t="e">
        <f t="shared" si="23"/>
        <v>#REF!</v>
      </c>
      <c r="AC27" s="254"/>
      <c r="AD27" s="257">
        <f t="shared" si="24"/>
        <v>38682.172774145998</v>
      </c>
      <c r="AE27" s="253"/>
      <c r="AF27" s="258">
        <f>'Прил 9 коррект'!BQ118</f>
        <v>1.0442104475516545</v>
      </c>
      <c r="AG27" s="258">
        <f>'Прил 9 коррект'!BQ119</f>
        <v>1</v>
      </c>
      <c r="AH27" s="258">
        <f>'Прил 9 коррект'!BQ117</f>
        <v>1.0292141550735365</v>
      </c>
      <c r="AK27" s="132">
        <f>'Прил №3 (к Постанов. 11)'!AB52</f>
        <v>38682.172774145998</v>
      </c>
      <c r="AL27" s="132">
        <f t="shared" si="13"/>
        <v>0</v>
      </c>
    </row>
    <row r="28" spans="1:38">
      <c r="A28" s="133" t="s">
        <v>332</v>
      </c>
      <c r="B28" s="177">
        <f>SUM(B4:B27)</f>
        <v>433343.41340429574</v>
      </c>
      <c r="C28" s="177">
        <f t="shared" ref="C28:E28" si="25">SUM(C4:C27)</f>
        <v>81580.914282301834</v>
      </c>
      <c r="D28" s="177">
        <f t="shared" si="25"/>
        <v>174572.80744426436</v>
      </c>
      <c r="E28" s="177">
        <f t="shared" si="25"/>
        <v>319252.55989000003</v>
      </c>
      <c r="F28" s="177">
        <f t="shared" ref="F28" si="26">SUM(F4:F27)</f>
        <v>187360.07777451823</v>
      </c>
      <c r="G28" s="177">
        <f t="shared" ref="G28" si="27">SUM(G4:G27)</f>
        <v>152208.72078624772</v>
      </c>
      <c r="H28" s="177">
        <f t="shared" ref="H28:I28" si="28">SUM(H4:H27)</f>
        <v>71827.9026974023</v>
      </c>
      <c r="I28" s="177">
        <f t="shared" si="28"/>
        <v>10747.44</v>
      </c>
      <c r="J28" s="177">
        <f t="shared" ref="J28" si="29">SUM(J4:J27)</f>
        <v>620703.49117881421</v>
      </c>
      <c r="K28" s="177">
        <f t="shared" ref="K28" si="30">SUM(K4:K27)</f>
        <v>233789.63506854957</v>
      </c>
      <c r="L28" s="177">
        <f t="shared" ref="L28:M28" si="31">SUM(L4:L27)</f>
        <v>246400.71014166658</v>
      </c>
      <c r="M28" s="177">
        <f t="shared" si="31"/>
        <v>329999.99988999998</v>
      </c>
      <c r="N28" s="177">
        <f t="shared" ref="N28" si="32">SUM(N4:N27)</f>
        <v>1430893.8362790307</v>
      </c>
      <c r="O28" s="152">
        <f>SUM(O4:O27)</f>
        <v>854493.12624736351</v>
      </c>
      <c r="P28" s="152">
        <f t="shared" ref="P28:S28" si="33">SUM(P4:P27)</f>
        <v>146400.7101</v>
      </c>
      <c r="Q28" s="152">
        <f t="shared" si="33"/>
        <v>100000</v>
      </c>
      <c r="R28" s="152">
        <f t="shared" si="33"/>
        <v>329999.99988999998</v>
      </c>
      <c r="S28" s="152">
        <f t="shared" si="33"/>
        <v>1430893.8362373642</v>
      </c>
      <c r="T28" s="257">
        <f t="shared" ref="T28:Y28" si="34">SUM(T4:T27)</f>
        <v>783529.36629490647</v>
      </c>
      <c r="U28" s="176">
        <f t="shared" si="34"/>
        <v>121757.22466461791</v>
      </c>
      <c r="V28" s="176">
        <f t="shared" si="34"/>
        <v>84852.335578949322</v>
      </c>
      <c r="W28" s="152">
        <f t="shared" si="34"/>
        <v>36904.889085668612</v>
      </c>
      <c r="X28" s="132">
        <f t="shared" si="34"/>
        <v>1222651.0610536486</v>
      </c>
      <c r="Y28" s="132">
        <f t="shared" si="34"/>
        <v>146400.7101</v>
      </c>
      <c r="Z28" s="179">
        <f t="shared" si="15"/>
        <v>100000.00004166659</v>
      </c>
      <c r="AA28" s="132" t="e">
        <f>SUM(AA4:AA27)</f>
        <v>#REF!</v>
      </c>
      <c r="AB28" s="179" t="e">
        <f t="shared" si="11"/>
        <v>#REF!</v>
      </c>
      <c r="AD28" s="257">
        <f t="shared" si="12"/>
        <v>647364.46994245774</v>
      </c>
      <c r="AE28" s="131"/>
      <c r="AF28" s="131"/>
      <c r="AG28" s="131"/>
      <c r="AH28" s="131"/>
    </row>
    <row r="29" spans="1:38" ht="15.75" thickBot="1">
      <c r="B29" s="132"/>
      <c r="C29" s="132"/>
      <c r="D29" s="217">
        <f>B28+C28+D28</f>
        <v>689497.13513086201</v>
      </c>
      <c r="E29" s="217">
        <f>SUM(B28:E28)</f>
        <v>1008749.695020862</v>
      </c>
      <c r="F29" s="132"/>
      <c r="G29" s="132"/>
      <c r="H29" s="216">
        <f>F28+G28+H28</f>
        <v>411396.70125816821</v>
      </c>
      <c r="I29" s="216">
        <f>SUM(F28:I28)</f>
        <v>422144.14125816821</v>
      </c>
      <c r="J29" s="132"/>
      <c r="K29" s="132"/>
      <c r="L29" s="132"/>
      <c r="M29" s="132"/>
      <c r="N29" s="132"/>
      <c r="O29" s="260"/>
      <c r="P29" s="260"/>
      <c r="Q29" s="260"/>
      <c r="R29" s="249"/>
      <c r="S29" s="242">
        <f>N28-S28</f>
        <v>4.1666440665721893E-5</v>
      </c>
      <c r="T29" s="257"/>
      <c r="U29" s="132"/>
      <c r="V29" s="132"/>
      <c r="W29" s="132"/>
      <c r="Y29" s="132"/>
      <c r="AA29" s="132"/>
    </row>
    <row r="30" spans="1:38" ht="15.75" thickBot="1">
      <c r="A30" s="130" t="s">
        <v>275</v>
      </c>
      <c r="B30" s="178">
        <f>'Прил 9 коррект'!E48</f>
        <v>433343.41340429574</v>
      </c>
      <c r="C30" s="178">
        <f>'Прил 9 коррект'!E54</f>
        <v>81580.914282301834</v>
      </c>
      <c r="D30" s="178">
        <f>'Прил 9 коррект'!E50+'Прил 9 коррект'!E55</f>
        <v>174572.8074442643</v>
      </c>
      <c r="E30" s="178"/>
      <c r="F30" s="178">
        <f>'Прил 9 коррект'!E163</f>
        <v>187360.07777451823</v>
      </c>
      <c r="G30" s="178">
        <f>'Прил 9 коррект'!E169</f>
        <v>152208.72078624772</v>
      </c>
      <c r="H30" s="178">
        <f>'Прил 9 коррект'!E165+'Прил 9 коррект'!E170</f>
        <v>71827.902697402315</v>
      </c>
      <c r="I30" s="178"/>
      <c r="J30" s="178">
        <f>'Прил 9 коррект'!D48</f>
        <v>620703.49117881397</v>
      </c>
      <c r="K30" s="178">
        <f>'Прил 9 коррект'!D54</f>
        <v>233789.63506854954</v>
      </c>
      <c r="L30" s="178">
        <f>'Прил 9 коррект'!D50+'Прил 9 коррект'!D55</f>
        <v>246400.71014166661</v>
      </c>
      <c r="M30" s="178"/>
      <c r="N30" s="283">
        <f>'Прил 9 коррект'!D48+'Прил 9 коррект'!D50+'Прил 9 коррект'!D54+'Прил 9 коррект'!D55</f>
        <v>1100893.8363890301</v>
      </c>
      <c r="O30" s="259" t="s">
        <v>335</v>
      </c>
      <c r="P30" s="259"/>
      <c r="Q30" s="259"/>
      <c r="R30" s="249"/>
      <c r="S30" s="242"/>
      <c r="T30" s="132"/>
      <c r="U30" s="132">
        <f>'Прил 9 коррект'!D56+'Прил 9 коррект'!D51</f>
        <v>121757.22466461796</v>
      </c>
      <c r="V30" s="132">
        <f>'Прил 9 коррект'!E56+'Прил 9 коррект'!E51</f>
        <v>84852.335578949336</v>
      </c>
      <c r="W30" s="132">
        <f>'Прил 9 коррект'!E171+'Прил 9 коррект'!E166</f>
        <v>36904.889085668619</v>
      </c>
      <c r="X30" s="212">
        <f>'Прил 9 коррект'!D48+'Прил 9 коррект'!D50+'Прил 9 коррект'!D51+'Прил 9 коррект'!D54+'Прил 9 коррект'!D55+'Прил 9 коррект'!D56</f>
        <v>1222651.0610536481</v>
      </c>
      <c r="Y30" s="132"/>
      <c r="Z30" s="132"/>
      <c r="AA30" s="132"/>
      <c r="AB30" s="132"/>
      <c r="AD30" s="132">
        <f>O28+Q28-T28</f>
        <v>170963.75995245704</v>
      </c>
    </row>
    <row r="31" spans="1:38">
      <c r="A31" s="130" t="s">
        <v>276</v>
      </c>
      <c r="B31" s="178">
        <f>'Прил №3 (к Постанов. 11)'!D17</f>
        <v>433343.41340429574</v>
      </c>
      <c r="C31" s="178">
        <f>'Прил №3 (к Постанов. 11)'!D18</f>
        <v>81580.914282301834</v>
      </c>
      <c r="D31" s="178">
        <f>'Прил №3 (к Постанов. 11)'!D20</f>
        <v>174572.80744426436</v>
      </c>
      <c r="E31" s="178">
        <f>'Прил №3 (к Постанов. 11)'!D49</f>
        <v>319252.55989000003</v>
      </c>
      <c r="F31" s="178">
        <f>'Прил №3 (к Постанов. 11)'!D29</f>
        <v>187360.07777451823</v>
      </c>
      <c r="G31" s="178">
        <f>'Прил №3 (к Постанов. 11)'!D30</f>
        <v>152208.72078624772</v>
      </c>
      <c r="H31" s="178">
        <f>'Прил №3 (к Постанов. 11)'!D32</f>
        <v>71827.9026974023</v>
      </c>
      <c r="I31" s="178">
        <f>'Прил №3 (к Постанов. 11)'!D50</f>
        <v>10747.44</v>
      </c>
      <c r="J31" s="178">
        <f>'Прил №3 (к Постанов. 11)'!D40</f>
        <v>620703.49117881397</v>
      </c>
      <c r="K31" s="178">
        <f>'Прил №3 (к Постанов. 11)'!D41</f>
        <v>233789.63506854954</v>
      </c>
      <c r="L31" s="178">
        <f>'Прил №3 (к Постанов. 11)'!D43</f>
        <v>246400.71014166664</v>
      </c>
      <c r="M31" s="178">
        <f>'Прил №3 (к Постанов. 11)'!D48</f>
        <v>329999.99989000004</v>
      </c>
      <c r="N31" s="178">
        <f>'Прил №3 (к Постанов. 11)'!D40+'Прил №3 (к Постанов. 11)'!D41+'Прил №3 (к Постанов. 11)'!D43+'Прил №3 (к Постанов. 11)'!D48</f>
        <v>1430893.8362790302</v>
      </c>
      <c r="O31" s="132" t="s">
        <v>336</v>
      </c>
      <c r="P31" s="132"/>
      <c r="Q31" s="132"/>
      <c r="R31" s="132"/>
      <c r="S31" s="132"/>
      <c r="T31" s="132"/>
      <c r="U31" s="132">
        <f>'Прил №3 (к Постанов. 11)'!D42</f>
        <v>121757.22466461794</v>
      </c>
      <c r="V31" s="132">
        <f>'Прил №3 (к Постанов. 11)'!D19</f>
        <v>84852.335578949322</v>
      </c>
      <c r="W31" s="132">
        <f>'Прил №3 (к Постанов. 11)'!D31</f>
        <v>36904.889085668612</v>
      </c>
      <c r="X31" s="213">
        <f>'Прил №3 (к Постанов. 11)'!D39</f>
        <v>1222651.0610536481</v>
      </c>
      <c r="Y31" s="132"/>
      <c r="Z31" s="132"/>
      <c r="AA31" s="132"/>
      <c r="AB31" s="132"/>
      <c r="AE31" s="178"/>
    </row>
    <row r="32" spans="1:38"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>
        <f>N31-N30</f>
        <v>329999.99989000009</v>
      </c>
      <c r="O32" s="132" t="s">
        <v>331</v>
      </c>
      <c r="P32" s="132"/>
      <c r="Q32" s="132"/>
      <c r="R32" s="132"/>
      <c r="S32" s="132"/>
      <c r="T32" s="132"/>
      <c r="Y32" s="132"/>
      <c r="Z32" s="132"/>
      <c r="AB32" s="132"/>
      <c r="AE32" s="132"/>
    </row>
    <row r="33" spans="1:23">
      <c r="A33" s="130" t="s">
        <v>273</v>
      </c>
      <c r="B33" s="178">
        <f>'Прил 10 подписано'!C14</f>
        <v>208163.60031953588</v>
      </c>
      <c r="C33" s="178">
        <f>'Прил 10 подписано'!C15</f>
        <v>245303.46812588585</v>
      </c>
      <c r="D33" s="178">
        <f>'Прил 10 подписано'!C17</f>
        <v>153373.33000000002</v>
      </c>
      <c r="E33" s="178"/>
      <c r="F33" s="178">
        <f>'Прил 10 подписано'!C26</f>
        <v>158891.28698405327</v>
      </c>
      <c r="G33" s="178">
        <f>'Прил 10 подписано'!C27</f>
        <v>171171.0108654314</v>
      </c>
      <c r="H33" s="178">
        <f>'Прил 10 подписано'!C29</f>
        <v>32296.67</v>
      </c>
      <c r="I33" s="178"/>
      <c r="J33" s="178">
        <f>B33+F33</f>
        <v>367054.88730358914</v>
      </c>
      <c r="K33" s="178">
        <f>C33+G33</f>
        <v>416474.47899131721</v>
      </c>
      <c r="L33" s="178">
        <f>D33+H33</f>
        <v>185670</v>
      </c>
      <c r="M33" s="178"/>
      <c r="N33" s="178">
        <f>SUM(J33:L33)</f>
        <v>969199.36629490636</v>
      </c>
    </row>
    <row r="34" spans="1:23">
      <c r="B34" s="288"/>
      <c r="C34" s="289"/>
      <c r="D34" s="289"/>
      <c r="E34" s="289"/>
      <c r="F34" s="290"/>
      <c r="G34" s="289"/>
      <c r="H34" s="289"/>
      <c r="I34" s="289"/>
      <c r="J34" s="290"/>
      <c r="K34" s="289"/>
      <c r="L34" s="288"/>
      <c r="M34" s="288"/>
      <c r="N34" s="291"/>
      <c r="O34" s="288"/>
      <c r="U34" s="178" t="e">
        <f>#REF!</f>
        <v>#REF!</v>
      </c>
      <c r="V34" s="178" t="e">
        <f>#REF!</f>
        <v>#REF!</v>
      </c>
      <c r="W34" s="178" t="e">
        <f>#REF!</f>
        <v>#REF!</v>
      </c>
    </row>
    <row r="35" spans="1:23">
      <c r="B35" s="288"/>
      <c r="C35" s="289"/>
      <c r="D35" s="289"/>
      <c r="E35" s="289"/>
      <c r="F35" s="290"/>
      <c r="G35" s="289"/>
      <c r="H35" s="289"/>
      <c r="I35" s="289"/>
      <c r="J35" s="290"/>
      <c r="K35" s="289"/>
      <c r="L35" s="288"/>
      <c r="M35" s="288"/>
      <c r="N35" s="291">
        <f>N30-N33</f>
        <v>131694.47009412374</v>
      </c>
      <c r="O35" s="291" t="s">
        <v>350</v>
      </c>
      <c r="P35" s="132"/>
      <c r="U35" s="178">
        <f>'Прил №3 (к Постанов. 11)'!D63</f>
        <v>58522.663292860925</v>
      </c>
      <c r="V35" s="178">
        <f>'Прил №3 (к Постанов. 11)'!D67</f>
        <v>39507.835922697945</v>
      </c>
      <c r="W35" s="178">
        <f>'Прил №3 (к Постанов. 11)'!D70</f>
        <v>19014.827370162981</v>
      </c>
    </row>
    <row r="36" spans="1:23" hidden="1" outlineLevel="1">
      <c r="O36" s="132"/>
      <c r="P36" s="132"/>
      <c r="Q36" s="132"/>
      <c r="R36" s="132"/>
      <c r="S36" s="132"/>
      <c r="U36" s="178" t="e">
        <f>U34+U35</f>
        <v>#REF!</v>
      </c>
      <c r="V36" s="178" t="e">
        <f t="shared" ref="V36:W36" si="35">V34+V35</f>
        <v>#REF!</v>
      </c>
      <c r="W36" s="178" t="e">
        <f t="shared" si="35"/>
        <v>#REF!</v>
      </c>
    </row>
    <row r="37" spans="1:23" hidden="1" outlineLevel="1">
      <c r="A37" s="130">
        <v>2017</v>
      </c>
      <c r="C37" s="132">
        <f t="shared" ref="C37:C56" si="36">B4+C4</f>
        <v>8458.76512</v>
      </c>
      <c r="F37" s="132">
        <f t="shared" ref="F37:F56" si="37">F4+G4</f>
        <v>2791.4819599999946</v>
      </c>
      <c r="J37" s="132">
        <f t="shared" ref="J37:J56" si="38">J4+K4</f>
        <v>11250.247079999994</v>
      </c>
    </row>
    <row r="38" spans="1:23" hidden="1" outlineLevel="1">
      <c r="A38" s="130">
        <v>2018</v>
      </c>
      <c r="C38" s="132">
        <f t="shared" si="36"/>
        <v>1858.0643</v>
      </c>
      <c r="F38" s="132">
        <f t="shared" si="37"/>
        <v>971.39</v>
      </c>
      <c r="J38" s="132">
        <f t="shared" si="38"/>
        <v>2829.4542999999999</v>
      </c>
      <c r="L38" s="178"/>
      <c r="M38" s="178"/>
      <c r="N38" s="132"/>
      <c r="U38" s="132" t="e">
        <f>U36-U28</f>
        <v>#REF!</v>
      </c>
      <c r="V38" s="132" t="e">
        <f t="shared" ref="V38:W38" si="39">V36-V28</f>
        <v>#REF!</v>
      </c>
      <c r="W38" s="132" t="e">
        <f t="shared" si="39"/>
        <v>#REF!</v>
      </c>
    </row>
    <row r="39" spans="1:23" hidden="1" outlineLevel="1">
      <c r="A39" s="130">
        <v>2019</v>
      </c>
      <c r="C39" s="132">
        <f t="shared" si="36"/>
        <v>14609.55</v>
      </c>
      <c r="F39" s="132">
        <f t="shared" si="37"/>
        <v>14614.65</v>
      </c>
      <c r="J39" s="132">
        <f t="shared" si="38"/>
        <v>29224.2</v>
      </c>
    </row>
    <row r="40" spans="1:23" hidden="1" outlineLevel="1">
      <c r="A40" s="130">
        <v>2020</v>
      </c>
      <c r="C40" s="132">
        <f t="shared" si="36"/>
        <v>18383.39</v>
      </c>
      <c r="F40" s="132">
        <f t="shared" si="37"/>
        <v>0</v>
      </c>
      <c r="J40" s="132">
        <f t="shared" si="38"/>
        <v>18383.39</v>
      </c>
    </row>
    <row r="41" spans="1:23" hidden="1" outlineLevel="1">
      <c r="A41" s="130">
        <v>2021</v>
      </c>
      <c r="C41" s="132">
        <f t="shared" si="36"/>
        <v>9957.5293408853995</v>
      </c>
      <c r="F41" s="132">
        <f t="shared" si="37"/>
        <v>6839.5949889762105</v>
      </c>
      <c r="J41" s="132">
        <f t="shared" si="38"/>
        <v>16797.12432986161</v>
      </c>
    </row>
    <row r="42" spans="1:23" hidden="1" outlineLevel="1">
      <c r="A42" s="130">
        <v>2022</v>
      </c>
      <c r="C42" s="132">
        <f t="shared" si="36"/>
        <v>10944.721671001464</v>
      </c>
      <c r="F42" s="132">
        <f t="shared" si="37"/>
        <v>10003.337330178034</v>
      </c>
      <c r="J42" s="132">
        <f t="shared" si="38"/>
        <v>20948.059001179499</v>
      </c>
    </row>
    <row r="43" spans="1:23" hidden="1" outlineLevel="1">
      <c r="A43" s="130">
        <v>2023</v>
      </c>
      <c r="C43" s="132">
        <f t="shared" si="36"/>
        <v>3279.0725293303794</v>
      </c>
      <c r="F43" s="132">
        <f t="shared" si="37"/>
        <v>3246.801917396162</v>
      </c>
      <c r="J43" s="132">
        <f t="shared" si="38"/>
        <v>6525.8744467265415</v>
      </c>
    </row>
    <row r="44" spans="1:23" hidden="1" outlineLevel="1">
      <c r="A44" s="130">
        <v>2024</v>
      </c>
      <c r="C44" s="132">
        <f t="shared" si="36"/>
        <v>6555.2166132572893</v>
      </c>
      <c r="F44" s="132">
        <f t="shared" si="37"/>
        <v>10990.554187683909</v>
      </c>
      <c r="J44" s="132">
        <f t="shared" si="38"/>
        <v>17545.770800941198</v>
      </c>
    </row>
    <row r="45" spans="1:23" hidden="1" outlineLevel="1">
      <c r="A45" s="130">
        <v>2025</v>
      </c>
      <c r="C45" s="132">
        <f t="shared" si="36"/>
        <v>21542.62983360084</v>
      </c>
      <c r="F45" s="132">
        <f t="shared" si="37"/>
        <v>17297.92212698032</v>
      </c>
      <c r="J45" s="132">
        <f t="shared" si="38"/>
        <v>38840.551960581157</v>
      </c>
    </row>
    <row r="46" spans="1:23" hidden="1" outlineLevel="1">
      <c r="A46" s="130">
        <v>2026</v>
      </c>
      <c r="C46" s="132">
        <f t="shared" si="36"/>
        <v>26550.702726106163</v>
      </c>
      <c r="F46" s="132">
        <f t="shared" si="37"/>
        <v>18969.056454152356</v>
      </c>
      <c r="J46" s="132">
        <f t="shared" si="38"/>
        <v>45519.759180258516</v>
      </c>
    </row>
    <row r="47" spans="1:23" hidden="1" outlineLevel="1">
      <c r="A47" s="130">
        <v>2027</v>
      </c>
      <c r="C47" s="132">
        <f t="shared" si="36"/>
        <v>30475.592585650305</v>
      </c>
      <c r="F47" s="132">
        <f t="shared" si="37"/>
        <v>19340.466923996344</v>
      </c>
      <c r="J47" s="132">
        <f t="shared" si="38"/>
        <v>49816.05950964665</v>
      </c>
    </row>
    <row r="48" spans="1:23" hidden="1" outlineLevel="1">
      <c r="A48" s="130">
        <v>2028</v>
      </c>
      <c r="C48" s="132">
        <f t="shared" si="36"/>
        <v>11218.545186229927</v>
      </c>
      <c r="F48" s="132">
        <f t="shared" si="37"/>
        <v>23195.285460023857</v>
      </c>
      <c r="J48" s="132">
        <f t="shared" si="38"/>
        <v>34413.83064625378</v>
      </c>
    </row>
    <row r="49" spans="1:14" hidden="1" outlineLevel="1">
      <c r="A49" s="130">
        <v>2029</v>
      </c>
      <c r="C49" s="132">
        <f t="shared" si="36"/>
        <v>29298.509237825292</v>
      </c>
      <c r="F49" s="132">
        <f t="shared" si="37"/>
        <v>31398.473996135646</v>
      </c>
      <c r="J49" s="132">
        <f t="shared" si="38"/>
        <v>60696.983233960935</v>
      </c>
    </row>
    <row r="50" spans="1:14" hidden="1" outlineLevel="1">
      <c r="A50" s="130">
        <v>2030</v>
      </c>
      <c r="C50" s="132">
        <f t="shared" si="36"/>
        <v>27239.055029359784</v>
      </c>
      <c r="F50" s="132">
        <f t="shared" si="37"/>
        <v>33141.366268759564</v>
      </c>
      <c r="J50" s="132">
        <f t="shared" si="38"/>
        <v>60380.421298119349</v>
      </c>
    </row>
    <row r="51" spans="1:14" hidden="1" outlineLevel="1">
      <c r="A51" s="130">
        <v>2031</v>
      </c>
      <c r="C51" s="132">
        <f t="shared" si="36"/>
        <v>27239.055029359784</v>
      </c>
      <c r="F51" s="132">
        <f t="shared" si="37"/>
        <v>28384.485552286838</v>
      </c>
      <c r="J51" s="132">
        <f t="shared" si="38"/>
        <v>55623.540581646623</v>
      </c>
    </row>
    <row r="52" spans="1:14" hidden="1" outlineLevel="1">
      <c r="A52" s="130">
        <v>2032</v>
      </c>
      <c r="C52" s="132">
        <f t="shared" si="36"/>
        <v>40388.255488700372</v>
      </c>
      <c r="F52" s="132">
        <f t="shared" si="37"/>
        <v>11443.117744786214</v>
      </c>
      <c r="J52" s="132">
        <f t="shared" si="38"/>
        <v>51831.373233486585</v>
      </c>
    </row>
    <row r="53" spans="1:14" hidden="1" outlineLevel="1">
      <c r="A53" s="130">
        <v>2033</v>
      </c>
      <c r="C53" s="132">
        <f t="shared" si="36"/>
        <v>27239.055029359784</v>
      </c>
      <c r="F53" s="132">
        <f t="shared" si="37"/>
        <v>21835.346775664311</v>
      </c>
      <c r="J53" s="132">
        <f t="shared" si="38"/>
        <v>49074.401805024099</v>
      </c>
    </row>
    <row r="54" spans="1:14" hidden="1" outlineLevel="1">
      <c r="A54" s="130">
        <v>2034</v>
      </c>
      <c r="C54" s="132">
        <f t="shared" si="36"/>
        <v>34911.192754589909</v>
      </c>
      <c r="F54" s="132">
        <f t="shared" si="37"/>
        <v>11443.117744786214</v>
      </c>
      <c r="J54" s="132">
        <f t="shared" si="38"/>
        <v>46354.310499376123</v>
      </c>
    </row>
    <row r="55" spans="1:14" hidden="1" outlineLevel="1">
      <c r="A55" s="130">
        <v>2035</v>
      </c>
      <c r="C55" s="132">
        <f t="shared" si="36"/>
        <v>27239.055029359784</v>
      </c>
      <c r="F55" s="132">
        <f t="shared" si="37"/>
        <v>16446.760405028952</v>
      </c>
      <c r="J55" s="132">
        <f t="shared" si="38"/>
        <v>43685.815434388736</v>
      </c>
    </row>
    <row r="56" spans="1:14" hidden="1" outlineLevel="1">
      <c r="A56" s="130">
        <v>2036</v>
      </c>
      <c r="C56" s="132">
        <f t="shared" si="36"/>
        <v>28580.150064542097</v>
      </c>
      <c r="F56" s="132">
        <f t="shared" si="37"/>
        <v>11443.117744786214</v>
      </c>
      <c r="J56" s="132">
        <f t="shared" si="38"/>
        <v>40023.26780932831</v>
      </c>
    </row>
    <row r="57" spans="1:14" hidden="1" outlineLevel="1">
      <c r="A57" s="130">
        <v>2037</v>
      </c>
      <c r="C57" s="132">
        <f t="shared" ref="C57:C60" si="40">B24+C24</f>
        <v>27239.055029359784</v>
      </c>
      <c r="F57" s="132">
        <f t="shared" ref="F57:F60" si="41">F24+G24</f>
        <v>11443.117744786214</v>
      </c>
      <c r="J57" s="132">
        <f t="shared" ref="J57:J60" si="42">J24+K24</f>
        <v>38682.172774145998</v>
      </c>
    </row>
    <row r="58" spans="1:14" hidden="1" outlineLevel="1">
      <c r="A58" s="130">
        <v>2038</v>
      </c>
      <c r="C58" s="132">
        <f t="shared" si="40"/>
        <v>27239.055029359784</v>
      </c>
      <c r="F58" s="132">
        <f t="shared" si="41"/>
        <v>11443.117744786214</v>
      </c>
      <c r="J58" s="132">
        <f t="shared" si="42"/>
        <v>38682.172774145998</v>
      </c>
    </row>
    <row r="59" spans="1:14" hidden="1" outlineLevel="1">
      <c r="A59" s="130">
        <v>2039</v>
      </c>
      <c r="C59" s="132">
        <f t="shared" si="40"/>
        <v>27239.055029359784</v>
      </c>
      <c r="F59" s="132">
        <f t="shared" si="41"/>
        <v>11443.117744786214</v>
      </c>
      <c r="J59" s="132">
        <f t="shared" si="42"/>
        <v>38682.172774145998</v>
      </c>
    </row>
    <row r="60" spans="1:14" hidden="1" outlineLevel="1">
      <c r="A60" s="130">
        <v>2040</v>
      </c>
      <c r="C60" s="132">
        <f t="shared" si="40"/>
        <v>27239.055029359784</v>
      </c>
      <c r="F60" s="132">
        <f t="shared" si="41"/>
        <v>11443.117744786214</v>
      </c>
      <c r="J60" s="132">
        <f t="shared" si="42"/>
        <v>38682.172774145998</v>
      </c>
    </row>
    <row r="61" spans="1:14" hidden="1" outlineLevel="1">
      <c r="C61" s="132">
        <f>B28+C28</f>
        <v>514924.32768659759</v>
      </c>
      <c r="F61" s="132">
        <f>F28+G28</f>
        <v>339568.79856076592</v>
      </c>
      <c r="J61" s="132">
        <f>J28+K28</f>
        <v>854493.12624736375</v>
      </c>
    </row>
    <row r="62" spans="1:14" hidden="1" outlineLevel="1"/>
    <row r="63" spans="1:14" collapsed="1"/>
    <row r="64" spans="1:14">
      <c r="D64" s="271"/>
      <c r="E64" s="271"/>
      <c r="F64" s="271"/>
      <c r="G64" s="271"/>
      <c r="H64" s="271"/>
      <c r="K64" s="178"/>
      <c r="L64" s="270"/>
      <c r="N64" s="178"/>
    </row>
    <row r="65" spans="4:15">
      <c r="D65" s="271"/>
      <c r="E65" s="271"/>
      <c r="F65" s="271"/>
      <c r="G65" s="271"/>
      <c r="H65" s="271"/>
      <c r="K65" s="178"/>
      <c r="L65" s="270"/>
      <c r="N65" s="178"/>
      <c r="O65" s="132"/>
    </row>
    <row r="66" spans="4:15">
      <c r="N66" s="282"/>
    </row>
    <row r="68" spans="4:15">
      <c r="D68" s="132"/>
      <c r="H68" s="132"/>
    </row>
  </sheetData>
  <mergeCells count="8">
    <mergeCell ref="AF2:AH2"/>
    <mergeCell ref="AE9:AE11"/>
    <mergeCell ref="S2:S3"/>
    <mergeCell ref="O2:R2"/>
    <mergeCell ref="A2:A3"/>
    <mergeCell ref="J2:N2"/>
    <mergeCell ref="B2:E2"/>
    <mergeCell ref="F2:I2"/>
  </mergeCells>
  <pageMargins left="0.22" right="0.16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="80" zoomScaleNormal="80" workbookViewId="0">
      <pane xSplit="2" ySplit="3" topLeftCell="C4" activePane="bottomRight" state="frozen"/>
      <selection activeCell="A38" sqref="A38"/>
      <selection pane="topRight" activeCell="A38" sqref="A38"/>
      <selection pane="bottomLeft" activeCell="A38" sqref="A38"/>
      <selection pane="bottomRight" activeCell="A38" sqref="A38"/>
    </sheetView>
  </sheetViews>
  <sheetFormatPr defaultColWidth="9.140625" defaultRowHeight="15"/>
  <cols>
    <col min="1" max="1" width="45.7109375" style="218" customWidth="1"/>
    <col min="2" max="2" width="12.85546875" style="218" bestFit="1" customWidth="1"/>
    <col min="3" max="3" width="16.5703125" style="218" bestFit="1" customWidth="1"/>
    <col min="4" max="11" width="13.5703125" style="218" bestFit="1" customWidth="1"/>
    <col min="12" max="12" width="12.42578125" style="218" bestFit="1" customWidth="1"/>
    <col min="13" max="18" width="5.5703125" style="218" bestFit="1" customWidth="1"/>
    <col min="19" max="19" width="20.7109375" style="218" customWidth="1"/>
    <col min="20" max="20" width="14.85546875" style="218" bestFit="1" customWidth="1"/>
    <col min="21" max="21" width="4.85546875" style="218" bestFit="1" customWidth="1"/>
    <col min="22" max="16384" width="9.140625" style="218"/>
  </cols>
  <sheetData>
    <row r="1" spans="1:19" ht="33.75" customHeight="1">
      <c r="A1" s="240" t="s">
        <v>308</v>
      </c>
    </row>
    <row r="2" spans="1:19" s="220" customFormat="1" ht="29.25" customHeight="1">
      <c r="A2" s="219"/>
      <c r="B2" s="219"/>
      <c r="C2" s="219" t="s">
        <v>298</v>
      </c>
      <c r="D2" s="219">
        <v>2022</v>
      </c>
      <c r="E2" s="219">
        <v>2023</v>
      </c>
      <c r="F2" s="219">
        <v>2024</v>
      </c>
      <c r="G2" s="219">
        <v>2025</v>
      </c>
      <c r="H2" s="219">
        <v>2026</v>
      </c>
      <c r="I2" s="219">
        <v>2027</v>
      </c>
      <c r="J2" s="219">
        <v>2028</v>
      </c>
      <c r="K2" s="219">
        <v>2029</v>
      </c>
      <c r="L2" s="219">
        <v>2030</v>
      </c>
      <c r="M2" s="219">
        <v>2031</v>
      </c>
      <c r="N2" s="219">
        <v>2032</v>
      </c>
      <c r="O2" s="219">
        <v>2033</v>
      </c>
      <c r="P2" s="219">
        <v>2034</v>
      </c>
      <c r="Q2" s="219">
        <v>2035</v>
      </c>
      <c r="R2" s="219">
        <v>2036</v>
      </c>
      <c r="S2" s="219" t="s">
        <v>298</v>
      </c>
    </row>
    <row r="3" spans="1:19" s="224" customFormat="1">
      <c r="A3" s="221" t="s">
        <v>299</v>
      </c>
      <c r="B3" s="221">
        <v>8</v>
      </c>
      <c r="C3" s="222">
        <f>SUM(D3:R3)</f>
        <v>22080570.998820506</v>
      </c>
      <c r="D3" s="223">
        <v>22080570.998820506</v>
      </c>
      <c r="E3" s="223"/>
      <c r="F3" s="223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>
        <f>SUM(D3:R3)</f>
        <v>22080570.998820506</v>
      </c>
    </row>
    <row r="4" spans="1:19">
      <c r="A4" s="225" t="s">
        <v>286</v>
      </c>
      <c r="B4" s="225"/>
      <c r="C4" s="226">
        <f>SUM(D4:R4)</f>
        <v>22080570.998820502</v>
      </c>
      <c r="D4" s="227">
        <f>$D$3/$B$3/12*9</f>
        <v>2070053.5311394224</v>
      </c>
      <c r="E4" s="227">
        <f>$D$3/$B$3</f>
        <v>2760071.3748525633</v>
      </c>
      <c r="F4" s="227">
        <f t="shared" ref="F4:I4" si="0">$D$3/$B$3</f>
        <v>2760071.3748525633</v>
      </c>
      <c r="G4" s="227">
        <f t="shared" si="0"/>
        <v>2760071.3748525633</v>
      </c>
      <c r="H4" s="227">
        <f t="shared" si="0"/>
        <v>2760071.3748525633</v>
      </c>
      <c r="I4" s="227">
        <f t="shared" si="0"/>
        <v>2760071.3748525633</v>
      </c>
      <c r="J4" s="227">
        <f>$D$3/$B$3+$D$3/$B$3</f>
        <v>5520142.7497051265</v>
      </c>
      <c r="K4" s="227">
        <f>D3-D4-E4-F4-G4-H4-I4-J4</f>
        <v>690017.84371313732</v>
      </c>
      <c r="L4" s="227"/>
      <c r="M4" s="227"/>
      <c r="N4" s="227"/>
      <c r="O4" s="226"/>
      <c r="P4" s="226"/>
      <c r="Q4" s="226"/>
      <c r="R4" s="226"/>
      <c r="S4" s="226">
        <f>SUM(D4:R4)</f>
        <v>22080570.998820502</v>
      </c>
    </row>
    <row r="5" spans="1:19">
      <c r="A5" s="280" t="s">
        <v>340</v>
      </c>
      <c r="B5" s="284">
        <f>(7.5+2)%*0+B23</f>
        <v>0.18</v>
      </c>
      <c r="C5" s="226">
        <f>SUM(D5:R5)</f>
        <v>15539750.073775209</v>
      </c>
      <c r="D5" s="227">
        <f>(D3*B5)/365*(365-31)</f>
        <v>3636942.2697235309</v>
      </c>
      <c r="E5" s="226">
        <f>($D$3-$D$4)*$B$24</f>
        <v>3001577.6201521624</v>
      </c>
      <c r="F5" s="226">
        <f>($D$3-$D$4-$E$4)*$B$24</f>
        <v>2587566.9139242778</v>
      </c>
      <c r="G5" s="226">
        <f>($D$3-$D$4-$E$4-$F$4)*$B$24</f>
        <v>2173556.2076963931</v>
      </c>
      <c r="H5" s="226">
        <f>($D$3-$D$4-$E$4-$F$4-$G$4)*$B$24</f>
        <v>1759545.5014685087</v>
      </c>
      <c r="I5" s="226">
        <f>($D$3-$D$4-$E$4-$F$4-$G$4-$H$4)*$B$24</f>
        <v>1345534.7952406241</v>
      </c>
      <c r="J5" s="226">
        <f>($D$3-$D$4-$E$4-$F$4-$G$4-$H$4-$I$4)*$B$24</f>
        <v>931524.0890127396</v>
      </c>
      <c r="K5" s="226">
        <f>($D$3-$D$4-$E$4-$F$4-$G$4-$H$4-$I$4-$J$4)*$B$24</f>
        <v>103502.67655697059</v>
      </c>
      <c r="L5" s="226">
        <f>($D$3-$D$4-$E$4-$F$4-$G$4-$H$4-$I$4-$J$4-$K$4)*$B$24/365*(31+28+31)</f>
        <v>0</v>
      </c>
      <c r="M5" s="226">
        <f>($D$3-$D$4-$E$4-$F$4-$G$4-$H$4-$I$4-$J$4-$K$4-$L$4)*$B$24</f>
        <v>0</v>
      </c>
      <c r="N5" s="226">
        <f>($D$3-$D$4-$E$4-$F$4-$G$4-$H$4-$I$4-$J$4-$K$4-$L$4-$M$4)*$B$24</f>
        <v>0</v>
      </c>
      <c r="O5" s="226">
        <f>($D$3-$D$4-$E$4-$F$4-$G$4-$H$4-$I$4-$J$4-$K$4-$L$4-$M$4-$N$4)*$B$24</f>
        <v>0</v>
      </c>
      <c r="P5" s="226">
        <f>($D$3-$D$4-$E$4-$F$4-$G$4-$H$4-$I$4-$J$4-$K$4-$L$4-$M$4-$N$4-$O$4)*$B$24</f>
        <v>0</v>
      </c>
      <c r="Q5" s="226">
        <f>($D$3-$D$4-$E$4-$F$4-$G$4-$H$4-$I$4-$J$4-$K$4-$L$4-$M$4-$N$4-$O$4-$P$4)*$B$24</f>
        <v>0</v>
      </c>
      <c r="R5" s="226">
        <f>($D$3-$D$4-$E$4-$F$4-$G$4-$H$4-$I$4-$J$4-$K$4-$L$4-$M$4-$N$4-$O$4-$P$4-$Q$4)*$B$24</f>
        <v>0</v>
      </c>
      <c r="S5" s="226">
        <f>SUM(D5:R5)</f>
        <v>15539750.073775209</v>
      </c>
    </row>
    <row r="6" spans="1:19">
      <c r="A6" s="225"/>
      <c r="B6" s="225"/>
      <c r="C6" s="225"/>
      <c r="D6" s="228"/>
      <c r="E6" s="228"/>
      <c r="F6" s="228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5"/>
    </row>
    <row r="7" spans="1:19" s="224" customFormat="1">
      <c r="A7" s="221" t="s">
        <v>300</v>
      </c>
      <c r="B7" s="221">
        <v>7</v>
      </c>
      <c r="C7" s="222">
        <f>SUM(D7:R7)</f>
        <v>32478599.872840598</v>
      </c>
      <c r="D7" s="223"/>
      <c r="E7" s="223">
        <f>34478599.8728406-2000000</f>
        <v>32478599.872840598</v>
      </c>
      <c r="F7" s="223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>
        <f>SUM(D7:R7)</f>
        <v>32478599.872840598</v>
      </c>
    </row>
    <row r="8" spans="1:19">
      <c r="A8" s="225" t="s">
        <v>286</v>
      </c>
      <c r="B8" s="225"/>
      <c r="C8" s="226">
        <f>SUM(D8:R8)</f>
        <v>32478599.872840598</v>
      </c>
      <c r="D8" s="227"/>
      <c r="E8" s="227">
        <f>$E$7/$B$7/12*9</f>
        <v>3479849.9863757784</v>
      </c>
      <c r="F8" s="227">
        <f>$E$7/$B$7</f>
        <v>4639799.9818343716</v>
      </c>
      <c r="G8" s="227">
        <f>$E$7/$B$7</f>
        <v>4639799.9818343716</v>
      </c>
      <c r="H8" s="227">
        <f>$E$7/$B$7</f>
        <v>4639799.9818343716</v>
      </c>
      <c r="I8" s="227">
        <f>$E$7/$B$7</f>
        <v>4639799.9818343716</v>
      </c>
      <c r="J8" s="227">
        <f>$E$7/$B$7+$E$7/$B$7</f>
        <v>9279599.9636687431</v>
      </c>
      <c r="K8" s="227">
        <f>E7-E8-F8-G8-H8-I8-J8</f>
        <v>1159949.9954585936</v>
      </c>
      <c r="L8" s="227"/>
      <c r="M8" s="227"/>
      <c r="N8" s="227"/>
      <c r="O8" s="226"/>
      <c r="P8" s="226"/>
      <c r="Q8" s="226"/>
      <c r="R8" s="226"/>
      <c r="S8" s="226">
        <f>SUM(D8:R8)</f>
        <v>32478599.872840598</v>
      </c>
    </row>
    <row r="9" spans="1:19">
      <c r="A9" s="280" t="s">
        <v>340</v>
      </c>
      <c r="B9" s="284">
        <f>(7.5+2)%*0+B23</f>
        <v>0.18</v>
      </c>
      <c r="C9" s="226">
        <f>SUM(D9:R9)</f>
        <v>19421376.458208486</v>
      </c>
      <c r="D9" s="227"/>
      <c r="E9" s="226">
        <f>($E$7*$B$24)/365*(365-31)</f>
        <v>4458021.516792641</v>
      </c>
      <c r="F9" s="226">
        <f>($E$7-$E$8)*$B$24</f>
        <v>4349812.4829697227</v>
      </c>
      <c r="G9" s="226">
        <f>($E$7-$E$8-$F$8)*$B$24</f>
        <v>3653842.4856945672</v>
      </c>
      <c r="H9" s="226">
        <f>($E$7-$E$8-$F$8-$G$8)*$B$24</f>
        <v>2957872.4884194117</v>
      </c>
      <c r="I9" s="226">
        <f>($E$7-$E$8-$F$8-$G$8-$H$8)*$B$24</f>
        <v>2261902.4911442562</v>
      </c>
      <c r="J9" s="226">
        <f>($E$7-$E$8-$F$8-$G$8-$H$8-$I$8)*$B$24</f>
        <v>1565932.4938691005</v>
      </c>
      <c r="K9" s="226">
        <f>($E$7-$E$8-$F$8-$G$8-$H$8-$I$8-$J$8)*$B$24</f>
        <v>173992.49931878902</v>
      </c>
      <c r="L9" s="226">
        <f>($E$7-$E$8-$F$8-$G$8-$H$8-$I$8-$J$8-$K$8)*$B$24/365*(31+28+31)</f>
        <v>0</v>
      </c>
      <c r="M9" s="226">
        <f>($E$7-$E$8-$F$8-$G$8-$H$8-$I$8-$J$8-$K$8-$L$8)*$B$24</f>
        <v>0</v>
      </c>
      <c r="N9" s="226">
        <f>($E$7-$E$8-$F$8-$G$8-$H$8-$I$8-$J$8-$K$8-$L$8-$M$8)*$B$24</f>
        <v>0</v>
      </c>
      <c r="O9" s="226">
        <f>($E$7-$E$8-$F$8-$G$8-$H$8-$I$8-$J$8-$K$8-$L$8-$M$8-$N$8)*$B$24</f>
        <v>0</v>
      </c>
      <c r="P9" s="226">
        <f>($E$7-$E$8-$F$8-$G$8-$H$8-$I$8-$J$8-$K$8-$L$8-$M$8-$N$8-$O$8)*$B$24</f>
        <v>0</v>
      </c>
      <c r="Q9" s="226">
        <f>($E$7-$E$8-$F$8-$G$8-$H$8-$I$8-$J$8-$K$8-$L$8-$M$8-$N$8-$O$8-$P$8)*$B$24</f>
        <v>0</v>
      </c>
      <c r="R9" s="226">
        <f>($E$7-$E$8-$F$8-$G$8-$H$8-$I$8-$J$8-$K$8-$L$8-$M$8-$N$8-$O$8-$P$8-$Q$8)*$B$24</f>
        <v>0</v>
      </c>
      <c r="S9" s="226">
        <f>SUM(D9:R9)</f>
        <v>19421376.458208486</v>
      </c>
    </row>
    <row r="10" spans="1:19">
      <c r="A10" s="225"/>
      <c r="B10" s="225"/>
      <c r="C10" s="225"/>
      <c r="D10" s="228"/>
      <c r="E10" s="228"/>
      <c r="F10" s="228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5"/>
    </row>
    <row r="11" spans="1:19" s="224" customFormat="1">
      <c r="A11" s="221" t="s">
        <v>301</v>
      </c>
      <c r="B11" s="221">
        <v>6</v>
      </c>
      <c r="C11" s="222">
        <f>SUM(D11:R11)</f>
        <v>45440829.128338888</v>
      </c>
      <c r="D11" s="223"/>
      <c r="E11" s="223"/>
      <c r="F11" s="223">
        <f>100000000-D3-E7</f>
        <v>45440829.128338888</v>
      </c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>
        <f>SUM(D11:R11)</f>
        <v>45440829.128338888</v>
      </c>
    </row>
    <row r="12" spans="1:19">
      <c r="A12" s="225" t="s">
        <v>286</v>
      </c>
      <c r="B12" s="225"/>
      <c r="C12" s="226">
        <f>SUM(D12:R12)</f>
        <v>45440829.128338888</v>
      </c>
      <c r="D12" s="227"/>
      <c r="E12" s="227"/>
      <c r="F12" s="227">
        <f>$F$11/$B$11/12*9</f>
        <v>5680103.641042361</v>
      </c>
      <c r="G12" s="227">
        <f>$F$11/$B$11</f>
        <v>7573471.521389815</v>
      </c>
      <c r="H12" s="227">
        <f>$F$11/$B$11</f>
        <v>7573471.521389815</v>
      </c>
      <c r="I12" s="227">
        <f>$F$11/$B$11</f>
        <v>7573471.521389815</v>
      </c>
      <c r="J12" s="227">
        <f>$F$11/$B$11+$F$11/$B$11</f>
        <v>15146943.04277963</v>
      </c>
      <c r="K12" s="227">
        <f>F11-F12-G12-H12-I12-J12</f>
        <v>1893367.8803474512</v>
      </c>
      <c r="L12" s="227"/>
      <c r="M12" s="227"/>
      <c r="N12" s="227"/>
      <c r="O12" s="226"/>
      <c r="P12" s="226"/>
      <c r="Q12" s="226"/>
      <c r="R12" s="226"/>
      <c r="S12" s="226">
        <f>SUM(D12:R12)</f>
        <v>45440829.128338888</v>
      </c>
    </row>
    <row r="13" spans="1:19">
      <c r="A13" s="280" t="s">
        <v>340</v>
      </c>
      <c r="B13" s="284">
        <f>(7.5+2)%*0+B23</f>
        <v>0.18</v>
      </c>
      <c r="C13" s="226">
        <f>SUM(D13:R13)</f>
        <v>23561536.760877222</v>
      </c>
      <c r="D13" s="227"/>
      <c r="E13" s="226"/>
      <c r="F13" s="226">
        <f>($F$11*$B$24)/365*(365-31)</f>
        <v>6237220.6556980228</v>
      </c>
      <c r="G13" s="226">
        <f>($F$11-$F$12)*$B$24</f>
        <v>5964108.8230944788</v>
      </c>
      <c r="H13" s="226">
        <f>($F$11-$F$12-$G$12)*$B$24</f>
        <v>4828088.0948860068</v>
      </c>
      <c r="I13" s="226">
        <f>($F$11-$F$12-$G$12-$H$12)*$B$24</f>
        <v>3692067.3666775343</v>
      </c>
      <c r="J13" s="226">
        <f>($F$11-$F$12-$G$12-$H$12-$I$12)*$B$24</f>
        <v>2556046.6384690623</v>
      </c>
      <c r="K13" s="226">
        <f>($F$11-$F$12-$G$12-$H$12-$I$12-$J$12)*$B$24</f>
        <v>284005.18205211766</v>
      </c>
      <c r="L13" s="226">
        <f>($F$11-$F$12-$G$12-$H$12-$I$12-$J$12-$K$12)*$B$24/365*(31+28+31)</f>
        <v>0</v>
      </c>
      <c r="M13" s="226">
        <f>($F$11-$F$12-$G$12-$H$12-$I$12-$J$12-$K$12-$L$12)*$B$24</f>
        <v>0</v>
      </c>
      <c r="N13" s="226">
        <f>($F$11-$F$12-$G$12-$H$12-$I$12-$J$12-$K$12-$L$12-$M$12)*$B$24</f>
        <v>0</v>
      </c>
      <c r="O13" s="226">
        <f>($F$11-$F$12-$G$12-$H$12-$I$12-$J$12-$K$12-$L$12-$M$12-$N$12)*$B$24</f>
        <v>0</v>
      </c>
      <c r="P13" s="226">
        <f>($F$11-$F$12-$G$12-$H$12-$I$12-$J$12-$K$12-$L$12-$M$12-$N$12-$O$12)*$B$24</f>
        <v>0</v>
      </c>
      <c r="Q13" s="226">
        <f>($F$11-$F$12-$G$12-$H$12-$I$12-$J$12-$K$12-$L$12-$M$12-$N$12-$O$12-$P$12)*$B$24</f>
        <v>0</v>
      </c>
      <c r="R13" s="226">
        <f>($F$11-$F$12-$G$12-$H$12-$I$12-$J$12-$K$12-$L$12-$M$12-$N$12-$O$12-$P$12-$Q$12)*$B$24</f>
        <v>0</v>
      </c>
      <c r="S13" s="226">
        <f>SUM(D13:R13)</f>
        <v>23561536.760877222</v>
      </c>
    </row>
    <row r="14" spans="1:19">
      <c r="A14" s="225"/>
      <c r="B14" s="225"/>
      <c r="C14" s="225"/>
      <c r="D14" s="228"/>
      <c r="E14" s="228"/>
      <c r="F14" s="228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5"/>
    </row>
    <row r="15" spans="1:19">
      <c r="C15" s="230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0"/>
    </row>
    <row r="16" spans="1:19">
      <c r="A16" s="225" t="s">
        <v>302</v>
      </c>
      <c r="B16" s="225"/>
      <c r="C16" s="226">
        <f>SUM(D16:R16)</f>
        <v>100000000</v>
      </c>
      <c r="D16" s="226">
        <f>D3+D7+D11</f>
        <v>22080570.998820506</v>
      </c>
      <c r="E16" s="226">
        <f t="shared" ref="E16:R16" si="1">E3+E7+E11</f>
        <v>32478599.872840598</v>
      </c>
      <c r="F16" s="226">
        <f t="shared" si="1"/>
        <v>45440829.128338888</v>
      </c>
      <c r="G16" s="226">
        <f t="shared" si="1"/>
        <v>0</v>
      </c>
      <c r="H16" s="226">
        <f t="shared" si="1"/>
        <v>0</v>
      </c>
      <c r="I16" s="226">
        <f t="shared" si="1"/>
        <v>0</v>
      </c>
      <c r="J16" s="226">
        <f t="shared" si="1"/>
        <v>0</v>
      </c>
      <c r="K16" s="226">
        <f t="shared" si="1"/>
        <v>0</v>
      </c>
      <c r="L16" s="226">
        <f t="shared" si="1"/>
        <v>0</v>
      </c>
      <c r="M16" s="226">
        <f t="shared" si="1"/>
        <v>0</v>
      </c>
      <c r="N16" s="226">
        <f t="shared" si="1"/>
        <v>0</v>
      </c>
      <c r="O16" s="226">
        <f t="shared" si="1"/>
        <v>0</v>
      </c>
      <c r="P16" s="226">
        <f t="shared" si="1"/>
        <v>0</v>
      </c>
      <c r="Q16" s="226">
        <f t="shared" si="1"/>
        <v>0</v>
      </c>
      <c r="R16" s="226">
        <f t="shared" si="1"/>
        <v>0</v>
      </c>
      <c r="S16" s="226">
        <f>SUM(D16:R16)</f>
        <v>100000000</v>
      </c>
    </row>
    <row r="17" spans="1:21">
      <c r="A17" s="231" t="s">
        <v>297</v>
      </c>
      <c r="B17" s="231"/>
      <c r="C17" s="232">
        <f>SUM(D17:R17)</f>
        <v>99999999.999999985</v>
      </c>
      <c r="D17" s="226">
        <f t="shared" ref="D17:R18" si="2">D4+D8+D12</f>
        <v>2070053.5311394224</v>
      </c>
      <c r="E17" s="226">
        <f t="shared" si="2"/>
        <v>6239921.3612283412</v>
      </c>
      <c r="F17" s="226">
        <f t="shared" si="2"/>
        <v>13079974.997729296</v>
      </c>
      <c r="G17" s="226">
        <f t="shared" si="2"/>
        <v>14973342.878076751</v>
      </c>
      <c r="H17" s="226">
        <f t="shared" si="2"/>
        <v>14973342.878076751</v>
      </c>
      <c r="I17" s="226">
        <f t="shared" si="2"/>
        <v>14973342.878076751</v>
      </c>
      <c r="J17" s="226">
        <f t="shared" si="2"/>
        <v>29946685.756153502</v>
      </c>
      <c r="K17" s="226">
        <f t="shared" si="2"/>
        <v>3743335.7195191821</v>
      </c>
      <c r="L17" s="226">
        <f t="shared" si="2"/>
        <v>0</v>
      </c>
      <c r="M17" s="226">
        <f t="shared" si="2"/>
        <v>0</v>
      </c>
      <c r="N17" s="226">
        <f t="shared" si="2"/>
        <v>0</v>
      </c>
      <c r="O17" s="226">
        <f t="shared" si="2"/>
        <v>0</v>
      </c>
      <c r="P17" s="226">
        <f t="shared" si="2"/>
        <v>0</v>
      </c>
      <c r="Q17" s="226">
        <f t="shared" si="2"/>
        <v>0</v>
      </c>
      <c r="R17" s="226">
        <f t="shared" si="2"/>
        <v>0</v>
      </c>
      <c r="S17" s="232">
        <f>SUM(D17:R17)</f>
        <v>99999999.999999985</v>
      </c>
      <c r="T17" s="230"/>
      <c r="U17" s="230"/>
    </row>
    <row r="18" spans="1:21">
      <c r="A18" s="231" t="s">
        <v>303</v>
      </c>
      <c r="B18" s="231"/>
      <c r="C18" s="232">
        <f>SUM(D18:R18)</f>
        <v>58522663.292860918</v>
      </c>
      <c r="D18" s="226">
        <f t="shared" si="2"/>
        <v>3636942.2697235309</v>
      </c>
      <c r="E18" s="226">
        <f t="shared" si="2"/>
        <v>7459599.1369448034</v>
      </c>
      <c r="F18" s="226">
        <f t="shared" si="2"/>
        <v>13174600.052592024</v>
      </c>
      <c r="G18" s="226">
        <f t="shared" si="2"/>
        <v>11791507.516485438</v>
      </c>
      <c r="H18" s="226">
        <f t="shared" si="2"/>
        <v>9545506.0847739279</v>
      </c>
      <c r="I18" s="226">
        <f t="shared" si="2"/>
        <v>7299504.6530624144</v>
      </c>
      <c r="J18" s="226">
        <f t="shared" si="2"/>
        <v>5053503.2213509027</v>
      </c>
      <c r="K18" s="226">
        <f t="shared" si="2"/>
        <v>561500.35792787722</v>
      </c>
      <c r="L18" s="226">
        <f t="shared" si="2"/>
        <v>0</v>
      </c>
      <c r="M18" s="226">
        <f t="shared" si="2"/>
        <v>0</v>
      </c>
      <c r="N18" s="226">
        <f t="shared" si="2"/>
        <v>0</v>
      </c>
      <c r="O18" s="226">
        <f t="shared" si="2"/>
        <v>0</v>
      </c>
      <c r="P18" s="226">
        <f t="shared" si="2"/>
        <v>0</v>
      </c>
      <c r="Q18" s="226">
        <f t="shared" si="2"/>
        <v>0</v>
      </c>
      <c r="R18" s="226">
        <f t="shared" si="2"/>
        <v>0</v>
      </c>
      <c r="S18" s="232">
        <f>SUM(D18:R18)</f>
        <v>58522663.292860918</v>
      </c>
    </row>
    <row r="19" spans="1:21">
      <c r="A19" s="233"/>
      <c r="B19" s="234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6"/>
    </row>
    <row r="20" spans="1:21">
      <c r="A20" s="237" t="s">
        <v>304</v>
      </c>
      <c r="B20" s="239" t="s">
        <v>306</v>
      </c>
      <c r="C20" s="238">
        <f>SUM(D20:R20)</f>
        <v>58522.663292860925</v>
      </c>
      <c r="D20" s="238">
        <f>D18/1000</f>
        <v>3636.9422697235309</v>
      </c>
      <c r="E20" s="238">
        <f t="shared" ref="E20:R20" si="3">E18/1000</f>
        <v>7459.5991369448038</v>
      </c>
      <c r="F20" s="238">
        <f t="shared" si="3"/>
        <v>13174.600052592024</v>
      </c>
      <c r="G20" s="238">
        <f t="shared" si="3"/>
        <v>11791.507516485437</v>
      </c>
      <c r="H20" s="238">
        <f t="shared" si="3"/>
        <v>9545.5060847739278</v>
      </c>
      <c r="I20" s="238">
        <f t="shared" si="3"/>
        <v>7299.504653062414</v>
      </c>
      <c r="J20" s="238">
        <f t="shared" si="3"/>
        <v>5053.503221350903</v>
      </c>
      <c r="K20" s="238">
        <f t="shared" si="3"/>
        <v>561.50035792787719</v>
      </c>
      <c r="L20" s="238">
        <f t="shared" si="3"/>
        <v>0</v>
      </c>
      <c r="M20" s="238">
        <f t="shared" si="3"/>
        <v>0</v>
      </c>
      <c r="N20" s="238">
        <f t="shared" si="3"/>
        <v>0</v>
      </c>
      <c r="O20" s="238">
        <f t="shared" si="3"/>
        <v>0</v>
      </c>
      <c r="P20" s="238">
        <f t="shared" si="3"/>
        <v>0</v>
      </c>
      <c r="Q20" s="238">
        <f t="shared" si="3"/>
        <v>0</v>
      </c>
      <c r="R20" s="238">
        <f t="shared" si="3"/>
        <v>0</v>
      </c>
      <c r="S20" s="238">
        <f>SUM(D20:R20)</f>
        <v>58522.663292860925</v>
      </c>
      <c r="U20" s="230"/>
    </row>
    <row r="21" spans="1:21">
      <c r="A21" s="237" t="s">
        <v>305</v>
      </c>
      <c r="B21" s="239" t="str">
        <f>B20</f>
        <v>тыс.руб. без НДС</v>
      </c>
      <c r="C21" s="238">
        <f>SUM(D21:R21)</f>
        <v>99999.999999999985</v>
      </c>
      <c r="D21" s="238">
        <f>D17/1000</f>
        <v>2070.0535311394224</v>
      </c>
      <c r="E21" s="238">
        <f t="shared" ref="E21:R21" si="4">E17/1000</f>
        <v>6239.9213612283411</v>
      </c>
      <c r="F21" s="238">
        <f t="shared" si="4"/>
        <v>13079.974997729296</v>
      </c>
      <c r="G21" s="238">
        <f t="shared" si="4"/>
        <v>14973.34287807675</v>
      </c>
      <c r="H21" s="238">
        <f t="shared" si="4"/>
        <v>14973.34287807675</v>
      </c>
      <c r="I21" s="238">
        <f t="shared" si="4"/>
        <v>14973.34287807675</v>
      </c>
      <c r="J21" s="238">
        <f t="shared" si="4"/>
        <v>29946.6857561535</v>
      </c>
      <c r="K21" s="238">
        <f t="shared" si="4"/>
        <v>3743.335719519182</v>
      </c>
      <c r="L21" s="238">
        <f t="shared" si="4"/>
        <v>0</v>
      </c>
      <c r="M21" s="238">
        <f t="shared" si="4"/>
        <v>0</v>
      </c>
      <c r="N21" s="238">
        <f t="shared" si="4"/>
        <v>0</v>
      </c>
      <c r="O21" s="238">
        <f t="shared" si="4"/>
        <v>0</v>
      </c>
      <c r="P21" s="238">
        <f t="shared" si="4"/>
        <v>0</v>
      </c>
      <c r="Q21" s="238">
        <f t="shared" si="4"/>
        <v>0</v>
      </c>
      <c r="R21" s="238">
        <f t="shared" si="4"/>
        <v>0</v>
      </c>
      <c r="S21" s="238">
        <f>SUM(D21:R21)</f>
        <v>99999.999999999985</v>
      </c>
      <c r="T21" s="230"/>
      <c r="U21" s="230"/>
    </row>
    <row r="23" spans="1:21">
      <c r="B23" s="279">
        <v>0.18</v>
      </c>
    </row>
    <row r="24" spans="1:21">
      <c r="B24" s="279">
        <v>0.15</v>
      </c>
    </row>
  </sheetData>
  <pageMargins left="0.26" right="0.18" top="0.17" bottom="0.19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K140"/>
  <sheetViews>
    <sheetView view="pageBreakPreview" zoomScale="70" zoomScaleNormal="100" zoomScaleSheetLayoutView="70" workbookViewId="0">
      <pane xSplit="3" ySplit="10" topLeftCell="CB11" activePane="bottomRight" state="frozen"/>
      <selection activeCell="EK22" sqref="EK22:EK23"/>
      <selection pane="topRight" activeCell="EK22" sqref="EK22:EK23"/>
      <selection pane="bottomLeft" activeCell="EK22" sqref="EK22:EK23"/>
      <selection pane="bottomRight" activeCell="EK21" sqref="EK21"/>
    </sheetView>
  </sheetViews>
  <sheetFormatPr defaultColWidth="0.85546875" defaultRowHeight="15" outlineLevelRow="2" outlineLevelCol="1"/>
  <cols>
    <col min="1" max="1" width="9.7109375" style="5" bestFit="1" customWidth="1"/>
    <col min="2" max="2" width="34.42578125" style="6" customWidth="1"/>
    <col min="3" max="3" width="12.140625" style="7" bestFit="1" customWidth="1"/>
    <col min="4" max="4" width="15.7109375" style="7" hidden="1" customWidth="1"/>
    <col min="5" max="6" width="13.140625" style="7" hidden="1" customWidth="1" outlineLevel="1"/>
    <col min="7" max="7" width="13.140625" style="7" hidden="1" customWidth="1" collapsed="1"/>
    <col min="8" max="8" width="13.140625" style="7" hidden="1" customWidth="1"/>
    <col min="9" max="10" width="13.140625" style="7" hidden="1" customWidth="1" outlineLevel="1"/>
    <col min="11" max="11" width="12" style="7" hidden="1" customWidth="1" collapsed="1"/>
    <col min="12" max="12" width="18.28515625" style="7" bestFit="1" customWidth="1"/>
    <col min="13" max="14" width="13.140625" style="7" hidden="1" customWidth="1" outlineLevel="1"/>
    <col min="15" max="15" width="15.140625" style="7" bestFit="1" customWidth="1" collapsed="1"/>
    <col min="16" max="17" width="13.140625" style="7" hidden="1" customWidth="1" outlineLevel="1"/>
    <col min="18" max="18" width="15.140625" style="7" bestFit="1" customWidth="1" collapsed="1"/>
    <col min="19" max="20" width="13.140625" style="7" hidden="1" customWidth="1" outlineLevel="1"/>
    <col min="21" max="21" width="15.140625" style="7" bestFit="1" customWidth="1" collapsed="1"/>
    <col min="22" max="23" width="13.140625" style="7" hidden="1" customWidth="1" outlineLevel="1"/>
    <col min="24" max="24" width="16" style="7" customWidth="1" collapsed="1"/>
    <col min="25" max="26" width="13.140625" style="7" hidden="1" customWidth="1" outlineLevel="1"/>
    <col min="27" max="27" width="15.140625" style="7" bestFit="1" customWidth="1" collapsed="1"/>
    <col min="28" max="29" width="13.140625" style="7" hidden="1" customWidth="1" outlineLevel="1"/>
    <col min="30" max="30" width="14.7109375" style="7" bestFit="1" customWidth="1" collapsed="1"/>
    <col min="31" max="32" width="13.140625" style="7" hidden="1" customWidth="1" outlineLevel="1"/>
    <col min="33" max="33" width="14.7109375" style="7" bestFit="1" customWidth="1" collapsed="1"/>
    <col min="34" max="35" width="13.140625" style="7" hidden="1" customWidth="1" outlineLevel="1"/>
    <col min="36" max="36" width="14.7109375" style="7" bestFit="1" customWidth="1" collapsed="1"/>
    <col min="37" max="38" width="13.140625" style="7" hidden="1" customWidth="1" outlineLevel="1"/>
    <col min="39" max="39" width="14.7109375" style="7" bestFit="1" customWidth="1" collapsed="1"/>
    <col min="40" max="41" width="13.140625" style="7" hidden="1" customWidth="1" outlineLevel="1"/>
    <col min="42" max="42" width="14.7109375" style="7" bestFit="1" customWidth="1" collapsed="1"/>
    <col min="43" max="44" width="13.140625" style="7" hidden="1" customWidth="1" outlineLevel="1"/>
    <col min="45" max="45" width="14.7109375" style="7" customWidth="1" collapsed="1"/>
    <col min="46" max="47" width="13.140625" style="7" hidden="1" customWidth="1" outlineLevel="1"/>
    <col min="48" max="48" width="14.7109375" style="7" customWidth="1" collapsed="1"/>
    <col min="49" max="50" width="13.140625" style="7" hidden="1" customWidth="1" outlineLevel="1"/>
    <col min="51" max="51" width="14.7109375" style="7" customWidth="1" collapsed="1"/>
    <col min="52" max="53" width="13.140625" style="7" hidden="1" customWidth="1" outlineLevel="1"/>
    <col min="54" max="54" width="14.7109375" style="7" customWidth="1" collapsed="1"/>
    <col min="55" max="56" width="13.140625" style="7" hidden="1" customWidth="1" outlineLevel="1"/>
    <col min="57" max="57" width="14.7109375" style="7" customWidth="1" collapsed="1"/>
    <col min="58" max="59" width="13.140625" style="7" hidden="1" customWidth="1" outlineLevel="1"/>
    <col min="60" max="60" width="14.7109375" style="7" customWidth="1" collapsed="1"/>
    <col min="61" max="62" width="13.140625" style="7" hidden="1" customWidth="1" outlineLevel="1"/>
    <col min="63" max="63" width="15.7109375" style="7" bestFit="1" customWidth="1" collapsed="1"/>
    <col min="64" max="65" width="13.140625" style="7" hidden="1" customWidth="1" outlineLevel="1"/>
    <col min="66" max="66" width="15.7109375" style="7" bestFit="1" customWidth="1" collapsed="1"/>
    <col min="67" max="67" width="13.140625" style="7" hidden="1" customWidth="1" outlineLevel="1"/>
    <col min="68" max="68" width="14.7109375" style="7" hidden="1" customWidth="1" outlineLevel="1"/>
    <col min="69" max="69" width="15.7109375" style="7" bestFit="1" customWidth="1" collapsed="1"/>
    <col min="70" max="70" width="13.140625" style="7" hidden="1" customWidth="1" outlineLevel="1"/>
    <col min="71" max="71" width="14.7109375" style="7" hidden="1" customWidth="1" outlineLevel="1"/>
    <col min="72" max="72" width="13.140625" style="7" hidden="1" customWidth="1" collapsed="1"/>
    <col min="73" max="74" width="12" style="7" hidden="1" customWidth="1" outlineLevel="1"/>
    <col min="75" max="75" width="13.140625" style="7" hidden="1" customWidth="1" collapsed="1"/>
    <col min="76" max="76" width="13.140625" style="7" hidden="1" customWidth="1"/>
    <col min="77" max="77" width="12" style="7" hidden="1" customWidth="1" outlineLevel="1"/>
    <col min="78" max="78" width="13.140625" style="7" hidden="1" customWidth="1" outlineLevel="1"/>
    <col min="79" max="79" width="12" style="7" hidden="1" customWidth="1" collapsed="1"/>
    <col min="80" max="80" width="15.140625" style="7" bestFit="1" customWidth="1"/>
    <col min="81" max="81" width="12" style="7" hidden="1" customWidth="1" outlineLevel="1"/>
    <col min="82" max="82" width="13.140625" style="7" hidden="1" customWidth="1" outlineLevel="1"/>
    <col min="83" max="83" width="15.140625" style="7" bestFit="1" customWidth="1" collapsed="1"/>
    <col min="84" max="85" width="13.140625" style="7" hidden="1" customWidth="1" outlineLevel="1"/>
    <col min="86" max="86" width="15.140625" style="7" bestFit="1" customWidth="1" collapsed="1"/>
    <col min="87" max="88" width="13.140625" style="7" hidden="1" customWidth="1" outlineLevel="1"/>
    <col min="89" max="89" width="15.140625" style="7" bestFit="1" customWidth="1" collapsed="1"/>
    <col min="90" max="91" width="13.140625" style="7" hidden="1" customWidth="1" outlineLevel="1"/>
    <col min="92" max="92" width="15.140625" style="7" bestFit="1" customWidth="1" collapsed="1"/>
    <col min="93" max="94" width="13.140625" style="7" hidden="1" customWidth="1" outlineLevel="1"/>
    <col min="95" max="95" width="13.140625" style="7" bestFit="1" customWidth="1" collapsed="1"/>
    <col min="96" max="97" width="13.140625" style="7" hidden="1" customWidth="1" outlineLevel="1"/>
    <col min="98" max="98" width="13.140625" style="7" bestFit="1" customWidth="1" collapsed="1"/>
    <col min="99" max="100" width="13.140625" style="7" hidden="1" customWidth="1" outlineLevel="1"/>
    <col min="101" max="101" width="13.140625" style="7" bestFit="1" customWidth="1" collapsed="1"/>
    <col min="102" max="103" width="13.140625" style="7" hidden="1" customWidth="1" outlineLevel="1"/>
    <col min="104" max="104" width="13.140625" style="7" bestFit="1" customWidth="1" collapsed="1"/>
    <col min="105" max="106" width="13.140625" style="7" hidden="1" customWidth="1" outlineLevel="1"/>
    <col min="107" max="107" width="13.140625" style="7" bestFit="1" customWidth="1" collapsed="1"/>
    <col min="108" max="109" width="13.140625" style="7" hidden="1" customWidth="1" outlineLevel="1"/>
    <col min="110" max="110" width="13.140625" style="7" bestFit="1" customWidth="1" collapsed="1"/>
    <col min="111" max="112" width="13.140625" style="7" hidden="1" customWidth="1" outlineLevel="1"/>
    <col min="113" max="113" width="13.140625" style="7" bestFit="1" customWidth="1" collapsed="1"/>
    <col min="114" max="115" width="13.140625" style="7" hidden="1" customWidth="1" outlineLevel="1"/>
    <col min="116" max="116" width="13.140625" style="7" bestFit="1" customWidth="1" collapsed="1"/>
    <col min="117" max="118" width="13.140625" style="7" hidden="1" customWidth="1" outlineLevel="1"/>
    <col min="119" max="119" width="13.140625" style="7" bestFit="1" customWidth="1" collapsed="1"/>
    <col min="120" max="121" width="13.140625" style="7" hidden="1" customWidth="1" outlineLevel="1"/>
    <col min="122" max="122" width="13.140625" style="7" bestFit="1" customWidth="1" collapsed="1"/>
    <col min="123" max="124" width="13.140625" style="7" hidden="1" customWidth="1" outlineLevel="1"/>
    <col min="125" max="125" width="13.140625" style="7" bestFit="1" customWidth="1" collapsed="1"/>
    <col min="126" max="127" width="13.140625" style="7" hidden="1" customWidth="1" outlineLevel="1"/>
    <col min="128" max="128" width="13.140625" style="7" bestFit="1" customWidth="1" collapsed="1"/>
    <col min="129" max="130" width="13.140625" style="7" hidden="1" customWidth="1" outlineLevel="1"/>
    <col min="131" max="131" width="13.140625" style="7" bestFit="1" customWidth="1" collapsed="1"/>
    <col min="132" max="133" width="13.140625" style="7" hidden="1" customWidth="1" outlineLevel="1"/>
    <col min="134" max="134" width="13.140625" style="7" bestFit="1" customWidth="1" collapsed="1"/>
    <col min="135" max="136" width="13.140625" style="7" hidden="1" customWidth="1" outlineLevel="1"/>
    <col min="137" max="137" width="13.140625" style="7" bestFit="1" customWidth="1" collapsed="1"/>
    <col min="138" max="139" width="13.140625" style="7" hidden="1" customWidth="1" outlineLevel="1"/>
    <col min="140" max="140" width="9.28515625" style="7" customWidth="1" collapsed="1"/>
    <col min="141" max="141" width="16" style="7" customWidth="1"/>
    <col min="142" max="16384" width="0.85546875" style="7"/>
  </cols>
  <sheetData>
    <row r="1" spans="1:140" outlineLevel="1">
      <c r="X1" s="8"/>
      <c r="Y1" s="8"/>
      <c r="Z1" s="8"/>
    </row>
    <row r="2" spans="1:140" s="11" customFormat="1" ht="12" outlineLevel="1">
      <c r="A2" s="9"/>
      <c r="B2" s="10"/>
      <c r="U2" s="11">
        <f>U49/R49</f>
        <v>0.853483285626495</v>
      </c>
      <c r="X2" s="12"/>
      <c r="Y2" s="12"/>
      <c r="Z2" s="12"/>
    </row>
    <row r="3" spans="1:140" s="11" customFormat="1" ht="12" outlineLevel="1">
      <c r="A3" s="9"/>
      <c r="B3" s="10"/>
      <c r="X3" s="12"/>
      <c r="Y3" s="12"/>
      <c r="Z3" s="12"/>
    </row>
    <row r="4" spans="1:140" ht="18.75" outlineLevel="1">
      <c r="L4" s="13"/>
      <c r="S4" s="440" t="s">
        <v>201</v>
      </c>
      <c r="T4" s="441"/>
      <c r="U4" s="441"/>
      <c r="V4" s="441"/>
      <c r="W4" s="441"/>
      <c r="X4" s="441"/>
      <c r="Y4" s="441"/>
      <c r="CB4" s="13"/>
    </row>
    <row r="5" spans="1:140" outlineLevel="1">
      <c r="L5" s="13"/>
      <c r="O5" s="13"/>
      <c r="R5" s="13"/>
      <c r="U5" s="13"/>
      <c r="X5" s="13"/>
      <c r="CB5" s="13"/>
      <c r="CE5" s="13"/>
      <c r="CH5" s="13"/>
      <c r="CK5" s="13"/>
      <c r="CN5" s="13"/>
    </row>
    <row r="6" spans="1:140" ht="25.5">
      <c r="A6" s="442" t="s">
        <v>44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3"/>
      <c r="Z6" s="443"/>
      <c r="AA6" s="443"/>
      <c r="AB6" s="443"/>
      <c r="AC6" s="443"/>
    </row>
    <row r="7" spans="1:140">
      <c r="D7" s="401" t="s">
        <v>45</v>
      </c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  <c r="AA7" s="401"/>
      <c r="AB7" s="401"/>
      <c r="AC7" s="401"/>
      <c r="AD7" s="401"/>
      <c r="AE7" s="401"/>
      <c r="AF7" s="401"/>
      <c r="AG7" s="401"/>
      <c r="AH7" s="401"/>
      <c r="AI7" s="401"/>
      <c r="AJ7" s="401"/>
      <c r="AK7" s="401"/>
      <c r="AL7" s="401"/>
      <c r="AM7" s="401"/>
      <c r="AN7" s="401"/>
      <c r="AO7" s="401"/>
      <c r="AP7" s="401"/>
      <c r="AQ7" s="401"/>
      <c r="AR7" s="401"/>
      <c r="AS7" s="401"/>
      <c r="AT7" s="401"/>
      <c r="AU7" s="401"/>
      <c r="AV7" s="401"/>
      <c r="AW7" s="401"/>
      <c r="AX7" s="401"/>
      <c r="AY7" s="401"/>
      <c r="AZ7" s="401"/>
      <c r="BA7" s="401"/>
      <c r="BB7" s="401"/>
      <c r="BC7" s="401"/>
      <c r="BD7" s="401"/>
      <c r="BE7" s="401"/>
      <c r="BF7" s="401"/>
      <c r="BG7" s="401"/>
      <c r="BH7" s="401"/>
      <c r="BI7" s="401"/>
      <c r="BJ7" s="401"/>
      <c r="BK7" s="401"/>
      <c r="BL7" s="401"/>
      <c r="BM7" s="401"/>
      <c r="BN7" s="401"/>
      <c r="BO7" s="401"/>
      <c r="BP7" s="401"/>
      <c r="BQ7" s="401"/>
      <c r="BR7" s="401"/>
      <c r="BS7" s="401"/>
      <c r="BT7" s="401" t="s">
        <v>46</v>
      </c>
      <c r="BU7" s="401"/>
      <c r="BV7" s="401"/>
      <c r="BW7" s="401"/>
      <c r="BX7" s="401"/>
      <c r="BY7" s="401"/>
      <c r="BZ7" s="401"/>
      <c r="CA7" s="401"/>
      <c r="CB7" s="401"/>
      <c r="CC7" s="401"/>
      <c r="CD7" s="401"/>
      <c r="CE7" s="401"/>
      <c r="CF7" s="401"/>
      <c r="CG7" s="401"/>
      <c r="CH7" s="401"/>
      <c r="CI7" s="401"/>
      <c r="CJ7" s="401"/>
      <c r="CK7" s="401"/>
      <c r="CL7" s="401"/>
      <c r="CM7" s="401"/>
      <c r="CN7" s="401"/>
      <c r="CO7" s="401"/>
      <c r="CP7" s="401"/>
      <c r="CQ7" s="401"/>
      <c r="CR7" s="401"/>
      <c r="CS7" s="401"/>
      <c r="CT7" s="401"/>
      <c r="CU7" s="401"/>
      <c r="CV7" s="401"/>
      <c r="CW7" s="401"/>
      <c r="CX7" s="401"/>
      <c r="CY7" s="401"/>
      <c r="CZ7" s="401"/>
      <c r="DA7" s="401"/>
      <c r="DB7" s="401"/>
      <c r="DC7" s="401"/>
      <c r="DD7" s="401"/>
      <c r="DE7" s="401"/>
      <c r="DF7" s="401"/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1"/>
      <c r="DR7" s="401"/>
      <c r="DS7" s="401"/>
      <c r="DT7" s="401"/>
      <c r="DU7" s="401"/>
      <c r="DV7" s="401"/>
      <c r="DW7" s="401"/>
      <c r="DX7" s="401"/>
      <c r="DY7" s="401"/>
      <c r="DZ7" s="401"/>
      <c r="EA7" s="401"/>
      <c r="EB7" s="401"/>
      <c r="EC7" s="401"/>
      <c r="ED7" s="401"/>
      <c r="EE7" s="401"/>
      <c r="EF7" s="401"/>
      <c r="EG7" s="401"/>
      <c r="EH7" s="401"/>
      <c r="EI7" s="401"/>
    </row>
    <row r="8" spans="1:140" s="15" customFormat="1" ht="28.5">
      <c r="A8" s="393" t="s">
        <v>47</v>
      </c>
      <c r="B8" s="394" t="s">
        <v>48</v>
      </c>
      <c r="C8" s="395" t="s">
        <v>49</v>
      </c>
      <c r="D8" s="429" t="s">
        <v>0</v>
      </c>
      <c r="E8" s="430"/>
      <c r="F8" s="430"/>
      <c r="G8" s="438"/>
      <c r="H8" s="429" t="s">
        <v>50</v>
      </c>
      <c r="I8" s="430"/>
      <c r="J8" s="430"/>
      <c r="K8" s="438"/>
      <c r="L8" s="394" t="s">
        <v>51</v>
      </c>
      <c r="M8" s="394"/>
      <c r="N8" s="394"/>
      <c r="O8" s="394" t="s">
        <v>52</v>
      </c>
      <c r="P8" s="394"/>
      <c r="Q8" s="394"/>
      <c r="R8" s="394" t="s">
        <v>53</v>
      </c>
      <c r="S8" s="394"/>
      <c r="T8" s="394"/>
      <c r="U8" s="394" t="s">
        <v>54</v>
      </c>
      <c r="V8" s="394"/>
      <c r="W8" s="394"/>
      <c r="X8" s="394" t="s">
        <v>55</v>
      </c>
      <c r="Y8" s="394"/>
      <c r="Z8" s="394"/>
      <c r="AA8" s="394" t="s">
        <v>56</v>
      </c>
      <c r="AB8" s="394"/>
      <c r="AC8" s="394"/>
      <c r="AD8" s="394" t="s">
        <v>57</v>
      </c>
      <c r="AE8" s="394"/>
      <c r="AF8" s="394"/>
      <c r="AG8" s="394" t="s">
        <v>58</v>
      </c>
      <c r="AH8" s="394"/>
      <c r="AI8" s="394"/>
      <c r="AJ8" s="394" t="s">
        <v>59</v>
      </c>
      <c r="AK8" s="394"/>
      <c r="AL8" s="394"/>
      <c r="AM8" s="394" t="s">
        <v>60</v>
      </c>
      <c r="AN8" s="394"/>
      <c r="AO8" s="394"/>
      <c r="AP8" s="394" t="s">
        <v>61</v>
      </c>
      <c r="AQ8" s="394"/>
      <c r="AR8" s="394"/>
      <c r="AS8" s="394" t="s">
        <v>62</v>
      </c>
      <c r="AT8" s="394"/>
      <c r="AU8" s="394"/>
      <c r="AV8" s="394" t="s">
        <v>63</v>
      </c>
      <c r="AW8" s="394"/>
      <c r="AX8" s="394"/>
      <c r="AY8" s="394" t="s">
        <v>64</v>
      </c>
      <c r="AZ8" s="394"/>
      <c r="BA8" s="394"/>
      <c r="BB8" s="394" t="s">
        <v>65</v>
      </c>
      <c r="BC8" s="394"/>
      <c r="BD8" s="394"/>
      <c r="BE8" s="394" t="s">
        <v>66</v>
      </c>
      <c r="BF8" s="394"/>
      <c r="BG8" s="394"/>
      <c r="BH8" s="394" t="s">
        <v>67</v>
      </c>
      <c r="BI8" s="394"/>
      <c r="BJ8" s="394"/>
      <c r="BK8" s="394" t="s">
        <v>68</v>
      </c>
      <c r="BL8" s="394"/>
      <c r="BM8" s="394"/>
      <c r="BN8" s="394" t="s">
        <v>69</v>
      </c>
      <c r="BO8" s="394"/>
      <c r="BP8" s="394"/>
      <c r="BQ8" s="394" t="s">
        <v>70</v>
      </c>
      <c r="BR8" s="394"/>
      <c r="BS8" s="394"/>
      <c r="BT8" s="429" t="s">
        <v>0</v>
      </c>
      <c r="BU8" s="430"/>
      <c r="BV8" s="430"/>
      <c r="BW8" s="438"/>
      <c r="BX8" s="429" t="s">
        <v>50</v>
      </c>
      <c r="BY8" s="430"/>
      <c r="BZ8" s="430"/>
      <c r="CA8" s="438"/>
      <c r="CB8" s="394" t="s">
        <v>51</v>
      </c>
      <c r="CC8" s="394"/>
      <c r="CD8" s="394"/>
      <c r="CE8" s="394" t="s">
        <v>52</v>
      </c>
      <c r="CF8" s="394"/>
      <c r="CG8" s="394"/>
      <c r="CH8" s="394" t="s">
        <v>53</v>
      </c>
      <c r="CI8" s="394"/>
      <c r="CJ8" s="394"/>
      <c r="CK8" s="394" t="s">
        <v>54</v>
      </c>
      <c r="CL8" s="394"/>
      <c r="CM8" s="394"/>
      <c r="CN8" s="394" t="s">
        <v>55</v>
      </c>
      <c r="CO8" s="394"/>
      <c r="CP8" s="394"/>
      <c r="CQ8" s="394" t="s">
        <v>56</v>
      </c>
      <c r="CR8" s="394"/>
      <c r="CS8" s="394"/>
      <c r="CT8" s="394" t="s">
        <v>57</v>
      </c>
      <c r="CU8" s="394"/>
      <c r="CV8" s="394"/>
      <c r="CW8" s="394" t="s">
        <v>58</v>
      </c>
      <c r="CX8" s="394"/>
      <c r="CY8" s="394"/>
      <c r="CZ8" s="394" t="s">
        <v>59</v>
      </c>
      <c r="DA8" s="394"/>
      <c r="DB8" s="394"/>
      <c r="DC8" s="394" t="s">
        <v>60</v>
      </c>
      <c r="DD8" s="394"/>
      <c r="DE8" s="394"/>
      <c r="DF8" s="394" t="s">
        <v>61</v>
      </c>
      <c r="DG8" s="394"/>
      <c r="DH8" s="394"/>
      <c r="DI8" s="394" t="s">
        <v>62</v>
      </c>
      <c r="DJ8" s="394"/>
      <c r="DK8" s="394"/>
      <c r="DL8" s="394" t="s">
        <v>63</v>
      </c>
      <c r="DM8" s="394"/>
      <c r="DN8" s="394"/>
      <c r="DO8" s="394" t="s">
        <v>64</v>
      </c>
      <c r="DP8" s="394"/>
      <c r="DQ8" s="394"/>
      <c r="DR8" s="394" t="s">
        <v>65</v>
      </c>
      <c r="DS8" s="394"/>
      <c r="DT8" s="394"/>
      <c r="DU8" s="394" t="s">
        <v>66</v>
      </c>
      <c r="DV8" s="394"/>
      <c r="DW8" s="394"/>
      <c r="DX8" s="394" t="s">
        <v>67</v>
      </c>
      <c r="DY8" s="394"/>
      <c r="DZ8" s="394"/>
      <c r="EA8" s="394" t="s">
        <v>68</v>
      </c>
      <c r="EB8" s="394"/>
      <c r="EC8" s="394"/>
      <c r="ED8" s="394" t="s">
        <v>69</v>
      </c>
      <c r="EE8" s="394"/>
      <c r="EF8" s="394"/>
      <c r="EG8" s="394" t="s">
        <v>70</v>
      </c>
      <c r="EH8" s="394"/>
      <c r="EI8" s="394"/>
      <c r="EJ8" s="14" t="s">
        <v>39</v>
      </c>
    </row>
    <row r="9" spans="1:140" s="15" customFormat="1" ht="14.25">
      <c r="A9" s="393"/>
      <c r="B9" s="394"/>
      <c r="C9" s="444"/>
      <c r="D9" s="16" t="s">
        <v>1</v>
      </c>
      <c r="E9" s="80" t="s">
        <v>71</v>
      </c>
      <c r="F9" s="80" t="s">
        <v>72</v>
      </c>
      <c r="G9" s="80" t="s">
        <v>2</v>
      </c>
      <c r="H9" s="16" t="s">
        <v>1</v>
      </c>
      <c r="I9" s="80" t="s">
        <v>71</v>
      </c>
      <c r="J9" s="80" t="s">
        <v>72</v>
      </c>
      <c r="K9" s="80" t="s">
        <v>73</v>
      </c>
      <c r="L9" s="79" t="s">
        <v>74</v>
      </c>
      <c r="M9" s="79" t="s">
        <v>71</v>
      </c>
      <c r="N9" s="79" t="s">
        <v>72</v>
      </c>
      <c r="O9" s="79" t="s">
        <v>74</v>
      </c>
      <c r="P9" s="79" t="s">
        <v>71</v>
      </c>
      <c r="Q9" s="79" t="s">
        <v>72</v>
      </c>
      <c r="R9" s="79" t="s">
        <v>74</v>
      </c>
      <c r="S9" s="79" t="s">
        <v>71</v>
      </c>
      <c r="T9" s="79" t="s">
        <v>72</v>
      </c>
      <c r="U9" s="79" t="s">
        <v>74</v>
      </c>
      <c r="V9" s="79" t="s">
        <v>71</v>
      </c>
      <c r="W9" s="79" t="s">
        <v>72</v>
      </c>
      <c r="X9" s="79" t="s">
        <v>74</v>
      </c>
      <c r="Y9" s="79" t="s">
        <v>71</v>
      </c>
      <c r="Z9" s="79" t="s">
        <v>72</v>
      </c>
      <c r="AA9" s="79" t="s">
        <v>74</v>
      </c>
      <c r="AB9" s="79" t="s">
        <v>71</v>
      </c>
      <c r="AC9" s="79" t="s">
        <v>72</v>
      </c>
      <c r="AD9" s="79" t="s">
        <v>74</v>
      </c>
      <c r="AE9" s="79" t="s">
        <v>71</v>
      </c>
      <c r="AF9" s="79" t="s">
        <v>72</v>
      </c>
      <c r="AG9" s="79" t="s">
        <v>74</v>
      </c>
      <c r="AH9" s="79" t="s">
        <v>71</v>
      </c>
      <c r="AI9" s="79" t="s">
        <v>72</v>
      </c>
      <c r="AJ9" s="79" t="s">
        <v>74</v>
      </c>
      <c r="AK9" s="79" t="s">
        <v>71</v>
      </c>
      <c r="AL9" s="79" t="s">
        <v>72</v>
      </c>
      <c r="AM9" s="79" t="s">
        <v>74</v>
      </c>
      <c r="AN9" s="79" t="s">
        <v>71</v>
      </c>
      <c r="AO9" s="79" t="s">
        <v>72</v>
      </c>
      <c r="AP9" s="79" t="s">
        <v>74</v>
      </c>
      <c r="AQ9" s="79" t="s">
        <v>71</v>
      </c>
      <c r="AR9" s="79" t="s">
        <v>72</v>
      </c>
      <c r="AS9" s="79" t="s">
        <v>74</v>
      </c>
      <c r="AT9" s="79" t="s">
        <v>71</v>
      </c>
      <c r="AU9" s="79" t="s">
        <v>72</v>
      </c>
      <c r="AV9" s="79" t="s">
        <v>74</v>
      </c>
      <c r="AW9" s="79" t="s">
        <v>71</v>
      </c>
      <c r="AX9" s="79" t="s">
        <v>72</v>
      </c>
      <c r="AY9" s="79" t="s">
        <v>74</v>
      </c>
      <c r="AZ9" s="79" t="s">
        <v>71</v>
      </c>
      <c r="BA9" s="79" t="s">
        <v>72</v>
      </c>
      <c r="BB9" s="79" t="s">
        <v>74</v>
      </c>
      <c r="BC9" s="79" t="s">
        <v>71</v>
      </c>
      <c r="BD9" s="79" t="s">
        <v>72</v>
      </c>
      <c r="BE9" s="79" t="s">
        <v>74</v>
      </c>
      <c r="BF9" s="79" t="s">
        <v>71</v>
      </c>
      <c r="BG9" s="79" t="s">
        <v>72</v>
      </c>
      <c r="BH9" s="79" t="s">
        <v>74</v>
      </c>
      <c r="BI9" s="79" t="s">
        <v>71</v>
      </c>
      <c r="BJ9" s="79" t="s">
        <v>72</v>
      </c>
      <c r="BK9" s="79" t="s">
        <v>74</v>
      </c>
      <c r="BL9" s="79" t="s">
        <v>71</v>
      </c>
      <c r="BM9" s="79" t="s">
        <v>72</v>
      </c>
      <c r="BN9" s="79" t="s">
        <v>74</v>
      </c>
      <c r="BO9" s="79" t="s">
        <v>71</v>
      </c>
      <c r="BP9" s="79" t="s">
        <v>72</v>
      </c>
      <c r="BQ9" s="79" t="s">
        <v>74</v>
      </c>
      <c r="BR9" s="79" t="s">
        <v>71</v>
      </c>
      <c r="BS9" s="79" t="s">
        <v>72</v>
      </c>
      <c r="BT9" s="16" t="s">
        <v>1</v>
      </c>
      <c r="BU9" s="79" t="s">
        <v>71</v>
      </c>
      <c r="BV9" s="79" t="s">
        <v>72</v>
      </c>
      <c r="BW9" s="80" t="s">
        <v>2</v>
      </c>
      <c r="BX9" s="16" t="s">
        <v>1</v>
      </c>
      <c r="BY9" s="79" t="s">
        <v>71</v>
      </c>
      <c r="BZ9" s="79" t="s">
        <v>72</v>
      </c>
      <c r="CA9" s="80" t="s">
        <v>73</v>
      </c>
      <c r="CB9" s="79" t="s">
        <v>74</v>
      </c>
      <c r="CC9" s="79" t="s">
        <v>71</v>
      </c>
      <c r="CD9" s="79" t="s">
        <v>72</v>
      </c>
      <c r="CE9" s="79" t="s">
        <v>74</v>
      </c>
      <c r="CF9" s="79" t="s">
        <v>71</v>
      </c>
      <c r="CG9" s="79" t="s">
        <v>72</v>
      </c>
      <c r="CH9" s="79" t="s">
        <v>74</v>
      </c>
      <c r="CI9" s="79" t="s">
        <v>71</v>
      </c>
      <c r="CJ9" s="79" t="s">
        <v>72</v>
      </c>
      <c r="CK9" s="79" t="s">
        <v>74</v>
      </c>
      <c r="CL9" s="79" t="s">
        <v>71</v>
      </c>
      <c r="CM9" s="79" t="s">
        <v>72</v>
      </c>
      <c r="CN9" s="79" t="s">
        <v>74</v>
      </c>
      <c r="CO9" s="79" t="s">
        <v>71</v>
      </c>
      <c r="CP9" s="79" t="s">
        <v>72</v>
      </c>
      <c r="CQ9" s="79" t="s">
        <v>74</v>
      </c>
      <c r="CR9" s="79" t="s">
        <v>71</v>
      </c>
      <c r="CS9" s="79" t="s">
        <v>72</v>
      </c>
      <c r="CT9" s="79" t="s">
        <v>74</v>
      </c>
      <c r="CU9" s="79" t="s">
        <v>71</v>
      </c>
      <c r="CV9" s="79" t="s">
        <v>72</v>
      </c>
      <c r="CW9" s="79" t="s">
        <v>74</v>
      </c>
      <c r="CX9" s="79" t="s">
        <v>71</v>
      </c>
      <c r="CY9" s="79" t="s">
        <v>72</v>
      </c>
      <c r="CZ9" s="79" t="s">
        <v>74</v>
      </c>
      <c r="DA9" s="79" t="s">
        <v>71</v>
      </c>
      <c r="DB9" s="79" t="s">
        <v>72</v>
      </c>
      <c r="DC9" s="79" t="s">
        <v>74</v>
      </c>
      <c r="DD9" s="79" t="s">
        <v>71</v>
      </c>
      <c r="DE9" s="79" t="s">
        <v>72</v>
      </c>
      <c r="DF9" s="79" t="s">
        <v>74</v>
      </c>
      <c r="DG9" s="79" t="s">
        <v>71</v>
      </c>
      <c r="DH9" s="79" t="s">
        <v>72</v>
      </c>
      <c r="DI9" s="79" t="s">
        <v>74</v>
      </c>
      <c r="DJ9" s="79" t="s">
        <v>71</v>
      </c>
      <c r="DK9" s="79" t="s">
        <v>72</v>
      </c>
      <c r="DL9" s="79" t="s">
        <v>74</v>
      </c>
      <c r="DM9" s="79" t="s">
        <v>71</v>
      </c>
      <c r="DN9" s="79" t="s">
        <v>72</v>
      </c>
      <c r="DO9" s="79" t="s">
        <v>74</v>
      </c>
      <c r="DP9" s="79" t="s">
        <v>71</v>
      </c>
      <c r="DQ9" s="79" t="s">
        <v>72</v>
      </c>
      <c r="DR9" s="79" t="s">
        <v>74</v>
      </c>
      <c r="DS9" s="79" t="s">
        <v>71</v>
      </c>
      <c r="DT9" s="79" t="s">
        <v>72</v>
      </c>
      <c r="DU9" s="79" t="s">
        <v>74</v>
      </c>
      <c r="DV9" s="79" t="s">
        <v>71</v>
      </c>
      <c r="DW9" s="79" t="s">
        <v>72</v>
      </c>
      <c r="DX9" s="79" t="s">
        <v>74</v>
      </c>
      <c r="DY9" s="79" t="s">
        <v>71</v>
      </c>
      <c r="DZ9" s="79" t="s">
        <v>72</v>
      </c>
      <c r="EA9" s="79" t="s">
        <v>74</v>
      </c>
      <c r="EB9" s="79" t="s">
        <v>71</v>
      </c>
      <c r="EC9" s="79" t="s">
        <v>72</v>
      </c>
      <c r="ED9" s="79" t="s">
        <v>74</v>
      </c>
      <c r="EE9" s="79" t="s">
        <v>71</v>
      </c>
      <c r="EF9" s="79" t="s">
        <v>72</v>
      </c>
      <c r="EG9" s="79" t="s">
        <v>74</v>
      </c>
      <c r="EH9" s="79" t="s">
        <v>71</v>
      </c>
      <c r="EI9" s="79" t="s">
        <v>72</v>
      </c>
    </row>
    <row r="10" spans="1:140" s="15" customFormat="1" ht="14.25">
      <c r="A10" s="393"/>
      <c r="B10" s="394"/>
      <c r="C10" s="396"/>
      <c r="D10" s="437">
        <v>2015</v>
      </c>
      <c r="E10" s="438"/>
      <c r="F10" s="438"/>
      <c r="G10" s="439"/>
      <c r="H10" s="437">
        <v>2016</v>
      </c>
      <c r="I10" s="438"/>
      <c r="J10" s="438"/>
      <c r="K10" s="439"/>
      <c r="L10" s="429">
        <v>2017</v>
      </c>
      <c r="M10" s="430"/>
      <c r="N10" s="431"/>
      <c r="O10" s="429">
        <v>2018</v>
      </c>
      <c r="P10" s="430"/>
      <c r="Q10" s="431"/>
      <c r="R10" s="429">
        <v>2019</v>
      </c>
      <c r="S10" s="430"/>
      <c r="T10" s="431"/>
      <c r="U10" s="429">
        <v>2020</v>
      </c>
      <c r="V10" s="430"/>
      <c r="W10" s="431"/>
      <c r="X10" s="429">
        <v>2021</v>
      </c>
      <c r="Y10" s="430"/>
      <c r="Z10" s="431"/>
      <c r="AA10" s="429">
        <v>2022</v>
      </c>
      <c r="AB10" s="430"/>
      <c r="AC10" s="431"/>
      <c r="AD10" s="429">
        <v>2023</v>
      </c>
      <c r="AE10" s="430"/>
      <c r="AF10" s="431"/>
      <c r="AG10" s="429">
        <v>2024</v>
      </c>
      <c r="AH10" s="430"/>
      <c r="AI10" s="431"/>
      <c r="AJ10" s="429">
        <v>2025</v>
      </c>
      <c r="AK10" s="430"/>
      <c r="AL10" s="431"/>
      <c r="AM10" s="429">
        <v>2026</v>
      </c>
      <c r="AN10" s="430"/>
      <c r="AO10" s="431"/>
      <c r="AP10" s="429">
        <v>2027</v>
      </c>
      <c r="AQ10" s="430"/>
      <c r="AR10" s="431"/>
      <c r="AS10" s="429">
        <v>2028</v>
      </c>
      <c r="AT10" s="430"/>
      <c r="AU10" s="431"/>
      <c r="AV10" s="429">
        <v>2029</v>
      </c>
      <c r="AW10" s="430"/>
      <c r="AX10" s="431"/>
      <c r="AY10" s="429">
        <v>2030</v>
      </c>
      <c r="AZ10" s="430"/>
      <c r="BA10" s="431"/>
      <c r="BB10" s="429">
        <v>2031</v>
      </c>
      <c r="BC10" s="430"/>
      <c r="BD10" s="431"/>
      <c r="BE10" s="429">
        <v>2032</v>
      </c>
      <c r="BF10" s="430"/>
      <c r="BG10" s="431"/>
      <c r="BH10" s="429">
        <v>2033</v>
      </c>
      <c r="BI10" s="430"/>
      <c r="BJ10" s="431"/>
      <c r="BK10" s="429">
        <v>2034</v>
      </c>
      <c r="BL10" s="430"/>
      <c r="BM10" s="431"/>
      <c r="BN10" s="429">
        <v>2035</v>
      </c>
      <c r="BO10" s="430"/>
      <c r="BP10" s="431"/>
      <c r="BQ10" s="429">
        <v>2036</v>
      </c>
      <c r="BR10" s="430"/>
      <c r="BS10" s="431"/>
      <c r="BT10" s="437">
        <v>2015</v>
      </c>
      <c r="BU10" s="438"/>
      <c r="BV10" s="438"/>
      <c r="BW10" s="439"/>
      <c r="BX10" s="437">
        <v>2016</v>
      </c>
      <c r="BY10" s="438"/>
      <c r="BZ10" s="438"/>
      <c r="CA10" s="439"/>
      <c r="CB10" s="429">
        <v>2017</v>
      </c>
      <c r="CC10" s="430"/>
      <c r="CD10" s="431"/>
      <c r="CE10" s="429">
        <v>2018</v>
      </c>
      <c r="CF10" s="430"/>
      <c r="CG10" s="431"/>
      <c r="CH10" s="429">
        <v>2019</v>
      </c>
      <c r="CI10" s="430"/>
      <c r="CJ10" s="431"/>
      <c r="CK10" s="429">
        <v>2020</v>
      </c>
      <c r="CL10" s="430"/>
      <c r="CM10" s="431"/>
      <c r="CN10" s="429">
        <v>2021</v>
      </c>
      <c r="CO10" s="430"/>
      <c r="CP10" s="431"/>
      <c r="CQ10" s="429">
        <v>2022</v>
      </c>
      <c r="CR10" s="430"/>
      <c r="CS10" s="431"/>
      <c r="CT10" s="429">
        <v>2023</v>
      </c>
      <c r="CU10" s="430"/>
      <c r="CV10" s="431"/>
      <c r="CW10" s="429">
        <v>2024</v>
      </c>
      <c r="CX10" s="430"/>
      <c r="CY10" s="431"/>
      <c r="CZ10" s="429">
        <v>2025</v>
      </c>
      <c r="DA10" s="430"/>
      <c r="DB10" s="431"/>
      <c r="DC10" s="429">
        <v>2026</v>
      </c>
      <c r="DD10" s="430"/>
      <c r="DE10" s="431"/>
      <c r="DF10" s="429">
        <v>2027</v>
      </c>
      <c r="DG10" s="430"/>
      <c r="DH10" s="431"/>
      <c r="DI10" s="429">
        <v>2028</v>
      </c>
      <c r="DJ10" s="430"/>
      <c r="DK10" s="431"/>
      <c r="DL10" s="429">
        <v>2029</v>
      </c>
      <c r="DM10" s="430"/>
      <c r="DN10" s="431"/>
      <c r="DO10" s="429">
        <v>2030</v>
      </c>
      <c r="DP10" s="430"/>
      <c r="DQ10" s="431"/>
      <c r="DR10" s="429">
        <v>2031</v>
      </c>
      <c r="DS10" s="430"/>
      <c r="DT10" s="431"/>
      <c r="DU10" s="429">
        <v>2032</v>
      </c>
      <c r="DV10" s="430"/>
      <c r="DW10" s="431"/>
      <c r="DX10" s="429">
        <v>2033</v>
      </c>
      <c r="DY10" s="430"/>
      <c r="DZ10" s="431"/>
      <c r="EA10" s="429">
        <v>2034</v>
      </c>
      <c r="EB10" s="430"/>
      <c r="EC10" s="431"/>
      <c r="ED10" s="429">
        <v>2035</v>
      </c>
      <c r="EE10" s="430"/>
      <c r="EF10" s="431"/>
      <c r="EG10" s="394">
        <v>2036</v>
      </c>
      <c r="EH10" s="394"/>
      <c r="EI10" s="394"/>
    </row>
    <row r="11" spans="1:140" s="15" customFormat="1" ht="14.25">
      <c r="A11" s="17">
        <v>1</v>
      </c>
      <c r="B11" s="79">
        <v>2</v>
      </c>
      <c r="C11" s="80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  <c r="Q11" s="16">
        <v>17</v>
      </c>
      <c r="R11" s="16">
        <v>18</v>
      </c>
      <c r="S11" s="16">
        <v>19</v>
      </c>
      <c r="T11" s="16">
        <v>20</v>
      </c>
      <c r="U11" s="16">
        <v>21</v>
      </c>
      <c r="V11" s="16">
        <v>22</v>
      </c>
      <c r="W11" s="16">
        <v>23</v>
      </c>
      <c r="X11" s="16">
        <v>24</v>
      </c>
      <c r="Y11" s="16">
        <v>25</v>
      </c>
      <c r="Z11" s="16">
        <v>26</v>
      </c>
      <c r="AA11" s="16">
        <v>27</v>
      </c>
      <c r="AB11" s="16">
        <v>28</v>
      </c>
      <c r="AC11" s="16">
        <v>29</v>
      </c>
      <c r="AD11" s="16">
        <v>30</v>
      </c>
      <c r="AE11" s="16">
        <v>31</v>
      </c>
      <c r="AF11" s="16">
        <v>32</v>
      </c>
      <c r="AG11" s="16">
        <v>33</v>
      </c>
      <c r="AH11" s="16">
        <v>34</v>
      </c>
      <c r="AI11" s="16">
        <v>35</v>
      </c>
      <c r="AJ11" s="16">
        <v>36</v>
      </c>
      <c r="AK11" s="16">
        <v>37</v>
      </c>
      <c r="AL11" s="16">
        <v>38</v>
      </c>
      <c r="AM11" s="16">
        <v>39</v>
      </c>
      <c r="AN11" s="16">
        <v>40</v>
      </c>
      <c r="AO11" s="16">
        <v>41</v>
      </c>
      <c r="AP11" s="16">
        <v>42</v>
      </c>
      <c r="AQ11" s="16">
        <v>43</v>
      </c>
      <c r="AR11" s="16">
        <v>44</v>
      </c>
      <c r="AS11" s="16">
        <v>45</v>
      </c>
      <c r="AT11" s="16">
        <v>46</v>
      </c>
      <c r="AU11" s="16">
        <v>47</v>
      </c>
      <c r="AV11" s="16">
        <v>48</v>
      </c>
      <c r="AW11" s="16">
        <v>49</v>
      </c>
      <c r="AX11" s="16">
        <v>50</v>
      </c>
      <c r="AY11" s="16">
        <v>51</v>
      </c>
      <c r="AZ11" s="16">
        <v>52</v>
      </c>
      <c r="BA11" s="16">
        <v>53</v>
      </c>
      <c r="BB11" s="16">
        <v>54</v>
      </c>
      <c r="BC11" s="16">
        <v>55</v>
      </c>
      <c r="BD11" s="16">
        <v>56</v>
      </c>
      <c r="BE11" s="16">
        <v>57</v>
      </c>
      <c r="BF11" s="16">
        <v>58</v>
      </c>
      <c r="BG11" s="16">
        <v>59</v>
      </c>
      <c r="BH11" s="16">
        <v>60</v>
      </c>
      <c r="BI11" s="16">
        <v>61</v>
      </c>
      <c r="BJ11" s="16">
        <v>62</v>
      </c>
      <c r="BK11" s="16">
        <v>63</v>
      </c>
      <c r="BL11" s="16">
        <v>64</v>
      </c>
      <c r="BM11" s="16">
        <v>65</v>
      </c>
      <c r="BN11" s="16">
        <v>66</v>
      </c>
      <c r="BO11" s="16">
        <v>67</v>
      </c>
      <c r="BP11" s="16">
        <v>68</v>
      </c>
      <c r="BQ11" s="16">
        <v>69</v>
      </c>
      <c r="BR11" s="16">
        <v>70</v>
      </c>
      <c r="BS11" s="16">
        <v>71</v>
      </c>
      <c r="BT11" s="81">
        <v>4</v>
      </c>
      <c r="BU11" s="80"/>
      <c r="BV11" s="80"/>
      <c r="BW11" s="80">
        <v>5</v>
      </c>
      <c r="BX11" s="80">
        <v>6</v>
      </c>
      <c r="BY11" s="80">
        <v>7</v>
      </c>
      <c r="BZ11" s="80">
        <v>8</v>
      </c>
      <c r="CA11" s="80">
        <v>9</v>
      </c>
      <c r="CB11" s="80">
        <v>10</v>
      </c>
      <c r="CC11" s="80">
        <v>11</v>
      </c>
      <c r="CD11" s="80">
        <v>12</v>
      </c>
      <c r="CE11" s="80">
        <v>13</v>
      </c>
      <c r="CF11" s="80">
        <v>14</v>
      </c>
      <c r="CG11" s="80">
        <v>15</v>
      </c>
      <c r="CH11" s="80">
        <v>16</v>
      </c>
      <c r="CI11" s="80">
        <v>17</v>
      </c>
      <c r="CJ11" s="80">
        <v>18</v>
      </c>
      <c r="CK11" s="80">
        <v>19</v>
      </c>
      <c r="CL11" s="80">
        <v>20</v>
      </c>
      <c r="CM11" s="80">
        <v>21</v>
      </c>
      <c r="CN11" s="80">
        <v>22</v>
      </c>
      <c r="CO11" s="80">
        <v>23</v>
      </c>
      <c r="CP11" s="80">
        <v>24</v>
      </c>
      <c r="CQ11" s="80">
        <v>25</v>
      </c>
      <c r="CR11" s="80">
        <v>26</v>
      </c>
      <c r="CS11" s="80">
        <v>27</v>
      </c>
      <c r="CT11" s="80">
        <v>28</v>
      </c>
      <c r="CU11" s="80">
        <v>29</v>
      </c>
      <c r="CV11" s="80">
        <v>30</v>
      </c>
      <c r="CW11" s="80">
        <v>31</v>
      </c>
      <c r="CX11" s="80">
        <v>32</v>
      </c>
      <c r="CY11" s="80">
        <v>33</v>
      </c>
      <c r="CZ11" s="80">
        <v>34</v>
      </c>
      <c r="DA11" s="80">
        <v>35</v>
      </c>
      <c r="DB11" s="80">
        <v>36</v>
      </c>
      <c r="DC11" s="80">
        <v>37</v>
      </c>
      <c r="DD11" s="80">
        <v>38</v>
      </c>
      <c r="DE11" s="80">
        <v>39</v>
      </c>
      <c r="DF11" s="80">
        <v>40</v>
      </c>
      <c r="DG11" s="80">
        <v>41</v>
      </c>
      <c r="DH11" s="80">
        <v>42</v>
      </c>
      <c r="DI11" s="80">
        <v>43</v>
      </c>
      <c r="DJ11" s="80">
        <v>44</v>
      </c>
      <c r="DK11" s="80">
        <v>45</v>
      </c>
      <c r="DL11" s="80">
        <v>46</v>
      </c>
      <c r="DM11" s="80">
        <v>47</v>
      </c>
      <c r="DN11" s="80">
        <v>48</v>
      </c>
      <c r="DO11" s="80">
        <v>49</v>
      </c>
      <c r="DP11" s="80">
        <v>50</v>
      </c>
      <c r="DQ11" s="80">
        <v>51</v>
      </c>
      <c r="DR11" s="80">
        <v>52</v>
      </c>
      <c r="DS11" s="80">
        <v>53</v>
      </c>
      <c r="DT11" s="80">
        <v>54</v>
      </c>
      <c r="DU11" s="80">
        <v>55</v>
      </c>
      <c r="DV11" s="80">
        <v>56</v>
      </c>
      <c r="DW11" s="80">
        <v>57</v>
      </c>
      <c r="DX11" s="80">
        <v>58</v>
      </c>
      <c r="DY11" s="80">
        <v>59</v>
      </c>
      <c r="DZ11" s="80">
        <v>60</v>
      </c>
      <c r="EA11" s="80">
        <v>61</v>
      </c>
      <c r="EB11" s="80">
        <v>62</v>
      </c>
      <c r="EC11" s="80">
        <v>63</v>
      </c>
      <c r="ED11" s="80">
        <v>64</v>
      </c>
      <c r="EE11" s="80">
        <v>65</v>
      </c>
      <c r="EF11" s="80">
        <v>66</v>
      </c>
      <c r="EG11" s="80">
        <v>67</v>
      </c>
      <c r="EH11" s="80">
        <v>68</v>
      </c>
      <c r="EI11" s="80">
        <v>69</v>
      </c>
    </row>
    <row r="12" spans="1:140" ht="45.75" customHeight="1">
      <c r="A12" s="17">
        <v>1</v>
      </c>
      <c r="B12" s="18" t="s">
        <v>75</v>
      </c>
      <c r="C12" s="19" t="s">
        <v>76</v>
      </c>
      <c r="D12" s="2">
        <f>[9]Расчет_тарифа_стр.1_3!D15</f>
        <v>258649.7212704691</v>
      </c>
      <c r="E12" s="2" t="s">
        <v>29</v>
      </c>
      <c r="F12" s="2" t="s">
        <v>29</v>
      </c>
      <c r="G12" s="2">
        <f>[9]Расчет_тарифа_стр.1_3!G15</f>
        <v>269194</v>
      </c>
      <c r="H12" s="2">
        <f>[9]Расчет_тарифа_стр.1_3!H15</f>
        <v>280378.30709039699</v>
      </c>
      <c r="I12" s="2" t="s">
        <v>29</v>
      </c>
      <c r="J12" s="2" t="s">
        <v>29</v>
      </c>
      <c r="K12" s="2">
        <f>[9]Расчет_тарифа_стр.1_3!K15</f>
        <v>0</v>
      </c>
      <c r="L12" s="2">
        <f>L13+L49+L50+L53</f>
        <v>279844.62822612392</v>
      </c>
      <c r="M12" s="2" t="s">
        <v>29</v>
      </c>
      <c r="N12" s="2" t="s">
        <v>29</v>
      </c>
      <c r="O12" s="2">
        <f>O13+O49+O50+O53</f>
        <v>300280.06329327391</v>
      </c>
      <c r="P12" s="2" t="s">
        <v>29</v>
      </c>
      <c r="Q12" s="2" t="s">
        <v>29</v>
      </c>
      <c r="R12" s="2">
        <f>R13+R49+R50+R53</f>
        <v>318798.25542105368</v>
      </c>
      <c r="S12" s="2" t="s">
        <v>29</v>
      </c>
      <c r="T12" s="2" t="s">
        <v>29</v>
      </c>
      <c r="U12" s="2">
        <f>U13+U49+U50+U53</f>
        <v>332273.71192935569</v>
      </c>
      <c r="V12" s="2" t="s">
        <v>29</v>
      </c>
      <c r="W12" s="2" t="s">
        <v>29</v>
      </c>
      <c r="X12" s="2">
        <f>X13+X49+X50+X53</f>
        <v>345336.81986600219</v>
      </c>
      <c r="Y12" s="2" t="s">
        <v>29</v>
      </c>
      <c r="Z12" s="2" t="s">
        <v>29</v>
      </c>
      <c r="AA12" s="2">
        <f>X12</f>
        <v>345336.81986600219</v>
      </c>
      <c r="AB12" s="2" t="s">
        <v>29</v>
      </c>
      <c r="AC12" s="2" t="s">
        <v>29</v>
      </c>
      <c r="AD12" s="2">
        <f>AA12</f>
        <v>345336.81986600219</v>
      </c>
      <c r="AE12" s="2" t="s">
        <v>29</v>
      </c>
      <c r="AF12" s="2" t="s">
        <v>29</v>
      </c>
      <c r="AG12" s="2">
        <f>AD12</f>
        <v>345336.81986600219</v>
      </c>
      <c r="AH12" s="2" t="s">
        <v>29</v>
      </c>
      <c r="AI12" s="2" t="s">
        <v>29</v>
      </c>
      <c r="AJ12" s="2">
        <f>AG12</f>
        <v>345336.81986600219</v>
      </c>
      <c r="AK12" s="2" t="s">
        <v>29</v>
      </c>
      <c r="AL12" s="2" t="s">
        <v>29</v>
      </c>
      <c r="AM12" s="2">
        <f>AJ12</f>
        <v>345336.81986600219</v>
      </c>
      <c r="AN12" s="2" t="s">
        <v>29</v>
      </c>
      <c r="AO12" s="2" t="s">
        <v>29</v>
      </c>
      <c r="AP12" s="2">
        <f>AM12</f>
        <v>345336.81986600219</v>
      </c>
      <c r="AQ12" s="2" t="s">
        <v>29</v>
      </c>
      <c r="AR12" s="2" t="s">
        <v>29</v>
      </c>
      <c r="AS12" s="2">
        <f>AP12</f>
        <v>345336.81986600219</v>
      </c>
      <c r="AT12" s="2" t="s">
        <v>29</v>
      </c>
      <c r="AU12" s="2" t="s">
        <v>29</v>
      </c>
      <c r="AV12" s="2">
        <f>AS12</f>
        <v>345336.81986600219</v>
      </c>
      <c r="AW12" s="2" t="s">
        <v>29</v>
      </c>
      <c r="AX12" s="2" t="s">
        <v>29</v>
      </c>
      <c r="AY12" s="2">
        <f>AV12</f>
        <v>345336.81986600219</v>
      </c>
      <c r="AZ12" s="2" t="s">
        <v>29</v>
      </c>
      <c r="BA12" s="2" t="s">
        <v>29</v>
      </c>
      <c r="BB12" s="2">
        <f>AY12</f>
        <v>345336.81986600219</v>
      </c>
      <c r="BC12" s="2" t="s">
        <v>29</v>
      </c>
      <c r="BD12" s="2" t="s">
        <v>29</v>
      </c>
      <c r="BE12" s="2">
        <f>BB12</f>
        <v>345336.81986600219</v>
      </c>
      <c r="BF12" s="2" t="s">
        <v>29</v>
      </c>
      <c r="BG12" s="2" t="s">
        <v>29</v>
      </c>
      <c r="BH12" s="2">
        <f>BE12</f>
        <v>345336.81986600219</v>
      </c>
      <c r="BI12" s="2" t="s">
        <v>29</v>
      </c>
      <c r="BJ12" s="2" t="s">
        <v>29</v>
      </c>
      <c r="BK12" s="2">
        <f>BH12</f>
        <v>345336.81986600219</v>
      </c>
      <c r="BL12" s="2" t="s">
        <v>29</v>
      </c>
      <c r="BM12" s="2" t="s">
        <v>29</v>
      </c>
      <c r="BN12" s="2">
        <f>BK12</f>
        <v>345336.81986600219</v>
      </c>
      <c r="BO12" s="2" t="s">
        <v>29</v>
      </c>
      <c r="BP12" s="2" t="s">
        <v>29</v>
      </c>
      <c r="BQ12" s="2">
        <f>BN12</f>
        <v>345336.81986600219</v>
      </c>
      <c r="BR12" s="2" t="s">
        <v>29</v>
      </c>
      <c r="BS12" s="2" t="s">
        <v>29</v>
      </c>
      <c r="BT12" s="20">
        <f>[9]Расчет_тарифа_стр.1_3!AF15</f>
        <v>182819.06208306749</v>
      </c>
      <c r="BU12" s="21" t="str">
        <f>[9]Расчет_тарифа_стр.1_3!AG15</f>
        <v>х</v>
      </c>
      <c r="BV12" s="21" t="str">
        <f>[9]Расчет_тарифа_стр.1_3!AH15</f>
        <v>х</v>
      </c>
      <c r="BW12" s="21">
        <f>[9]Расчет_тарифа_стр.1_3!AI15</f>
        <v>183166</v>
      </c>
      <c r="BX12" s="21">
        <f>[9]Расчет_тарифа_стр.1_3!AJ15</f>
        <v>175618.1999523156</v>
      </c>
      <c r="BY12" s="21" t="str">
        <f>[9]Расчет_тарифа_стр.1_3!AK15</f>
        <v>х</v>
      </c>
      <c r="BZ12" s="21" t="str">
        <f>[9]Расчет_тарифа_стр.1_3!AL15</f>
        <v>х</v>
      </c>
      <c r="CA12" s="21">
        <f>[9]Расчет_тарифа_стр.1_3!AM15</f>
        <v>0</v>
      </c>
      <c r="CB12" s="21">
        <f>CB13+CB49+CB50+CB53</f>
        <v>204653.5178864011</v>
      </c>
      <c r="CC12" s="2" t="s">
        <v>29</v>
      </c>
      <c r="CD12" s="2" t="s">
        <v>29</v>
      </c>
      <c r="CE12" s="21">
        <f>CE13+CE49+CE50+CE53</f>
        <v>215859.33551813522</v>
      </c>
      <c r="CF12" s="2" t="s">
        <v>29</v>
      </c>
      <c r="CG12" s="2" t="s">
        <v>29</v>
      </c>
      <c r="CH12" s="21">
        <f>CH13+CH49+CH50+CH53</f>
        <v>225088.50355598194</v>
      </c>
      <c r="CI12" s="2" t="s">
        <v>29</v>
      </c>
      <c r="CJ12" s="2" t="s">
        <v>29</v>
      </c>
      <c r="CK12" s="21">
        <f>CK13+CK49+CK50+CK53</f>
        <v>237816.30395911518</v>
      </c>
      <c r="CL12" s="2" t="s">
        <v>29</v>
      </c>
      <c r="CM12" s="2" t="s">
        <v>29</v>
      </c>
      <c r="CN12" s="21">
        <f>CN13+CN49+CN50+CN53</f>
        <v>248443.08595910348</v>
      </c>
      <c r="CO12" s="2" t="s">
        <v>29</v>
      </c>
      <c r="CP12" s="2" t="s">
        <v>29</v>
      </c>
      <c r="CQ12" s="21">
        <f>CN12</f>
        <v>248443.08595910348</v>
      </c>
      <c r="CR12" s="2" t="s">
        <v>29</v>
      </c>
      <c r="CS12" s="2" t="s">
        <v>29</v>
      </c>
      <c r="CT12" s="21">
        <f>CQ12</f>
        <v>248443.08595910348</v>
      </c>
      <c r="CU12" s="2" t="s">
        <v>29</v>
      </c>
      <c r="CV12" s="2" t="s">
        <v>29</v>
      </c>
      <c r="CW12" s="21">
        <f>CT12</f>
        <v>248443.08595910348</v>
      </c>
      <c r="CX12" s="2" t="s">
        <v>29</v>
      </c>
      <c r="CY12" s="2" t="s">
        <v>29</v>
      </c>
      <c r="CZ12" s="21">
        <f>CW12</f>
        <v>248443.08595910348</v>
      </c>
      <c r="DA12" s="2" t="s">
        <v>29</v>
      </c>
      <c r="DB12" s="2" t="s">
        <v>29</v>
      </c>
      <c r="DC12" s="21">
        <f>CZ12</f>
        <v>248443.08595910348</v>
      </c>
      <c r="DD12" s="2" t="s">
        <v>29</v>
      </c>
      <c r="DE12" s="2" t="s">
        <v>29</v>
      </c>
      <c r="DF12" s="21">
        <f>DC12</f>
        <v>248443.08595910348</v>
      </c>
      <c r="DG12" s="2" t="s">
        <v>29</v>
      </c>
      <c r="DH12" s="2" t="s">
        <v>29</v>
      </c>
      <c r="DI12" s="21">
        <f>DF12</f>
        <v>248443.08595910348</v>
      </c>
      <c r="DJ12" s="2" t="s">
        <v>29</v>
      </c>
      <c r="DK12" s="2" t="s">
        <v>29</v>
      </c>
      <c r="DL12" s="21">
        <f>DI12</f>
        <v>248443.08595910348</v>
      </c>
      <c r="DM12" s="2" t="s">
        <v>29</v>
      </c>
      <c r="DN12" s="2" t="s">
        <v>29</v>
      </c>
      <c r="DO12" s="21">
        <f>DL12</f>
        <v>248443.08595910348</v>
      </c>
      <c r="DP12" s="2" t="s">
        <v>29</v>
      </c>
      <c r="DQ12" s="2" t="s">
        <v>29</v>
      </c>
      <c r="DR12" s="21">
        <f>DO12</f>
        <v>248443.08595910348</v>
      </c>
      <c r="DS12" s="2" t="s">
        <v>29</v>
      </c>
      <c r="DT12" s="2" t="s">
        <v>29</v>
      </c>
      <c r="DU12" s="21">
        <f>DR12</f>
        <v>248443.08595910348</v>
      </c>
      <c r="DV12" s="2" t="s">
        <v>29</v>
      </c>
      <c r="DW12" s="2" t="s">
        <v>29</v>
      </c>
      <c r="DX12" s="21">
        <f>DU12</f>
        <v>248443.08595910348</v>
      </c>
      <c r="DY12" s="2" t="s">
        <v>29</v>
      </c>
      <c r="DZ12" s="2" t="s">
        <v>29</v>
      </c>
      <c r="EA12" s="21">
        <f>DX12</f>
        <v>248443.08595910348</v>
      </c>
      <c r="EB12" s="2" t="s">
        <v>29</v>
      </c>
      <c r="EC12" s="2" t="s">
        <v>29</v>
      </c>
      <c r="ED12" s="21">
        <f>EA12</f>
        <v>248443.08595910348</v>
      </c>
      <c r="EE12" s="2" t="s">
        <v>29</v>
      </c>
      <c r="EF12" s="2" t="s">
        <v>29</v>
      </c>
      <c r="EG12" s="21">
        <f>ED12</f>
        <v>248443.08595910348</v>
      </c>
      <c r="EH12" s="2" t="s">
        <v>29</v>
      </c>
      <c r="EI12" s="2" t="s">
        <v>29</v>
      </c>
    </row>
    <row r="13" spans="1:140">
      <c r="A13" s="1" t="s">
        <v>43</v>
      </c>
      <c r="B13" s="22" t="s">
        <v>77</v>
      </c>
      <c r="C13" s="19" t="s">
        <v>76</v>
      </c>
      <c r="D13" s="2">
        <f>[9]Расчет_тарифа_стр.1_3!D16</f>
        <v>241397.16336286959</v>
      </c>
      <c r="E13" s="2" t="s">
        <v>29</v>
      </c>
      <c r="F13" s="2" t="s">
        <v>29</v>
      </c>
      <c r="G13" s="2">
        <f>[9]Расчет_тарифа_стр.1_3!G16</f>
        <v>260880</v>
      </c>
      <c r="H13" s="2">
        <f>[9]Расчет_тарифа_стр.1_3!H16</f>
        <v>238832.14808660457</v>
      </c>
      <c r="I13" s="2" t="s">
        <v>29</v>
      </c>
      <c r="J13" s="2" t="s">
        <v>29</v>
      </c>
      <c r="K13" s="2">
        <f>[9]Расчет_тарифа_стр.1_3!K16</f>
        <v>0</v>
      </c>
      <c r="L13" s="2">
        <f>L14+L26+L27</f>
        <v>254501.3221095847</v>
      </c>
      <c r="M13" s="2" t="s">
        <v>29</v>
      </c>
      <c r="N13" s="2" t="s">
        <v>29</v>
      </c>
      <c r="O13" s="2">
        <f>O14+O26+O27</f>
        <v>265815.48118334654</v>
      </c>
      <c r="P13" s="2" t="s">
        <v>29</v>
      </c>
      <c r="Q13" s="2" t="s">
        <v>29</v>
      </c>
      <c r="R13" s="2">
        <f>R14+R26+R27</f>
        <v>277236.17736720497</v>
      </c>
      <c r="S13" s="2" t="s">
        <v>29</v>
      </c>
      <c r="T13" s="2" t="s">
        <v>29</v>
      </c>
      <c r="U13" s="2">
        <f>U14+U26+U27</f>
        <v>288791.64431682089</v>
      </c>
      <c r="V13" s="2" t="s">
        <v>29</v>
      </c>
      <c r="W13" s="2" t="s">
        <v>29</v>
      </c>
      <c r="X13" s="2">
        <f>X14+X26+X27</f>
        <v>300152.91832477157</v>
      </c>
      <c r="Y13" s="2" t="s">
        <v>29</v>
      </c>
      <c r="Z13" s="2" t="s">
        <v>29</v>
      </c>
      <c r="AA13" s="2">
        <f t="shared" ref="AA13:AA54" si="0">X13</f>
        <v>300152.91832477157</v>
      </c>
      <c r="AB13" s="2" t="s">
        <v>29</v>
      </c>
      <c r="AC13" s="2" t="s">
        <v>29</v>
      </c>
      <c r="AD13" s="2">
        <f t="shared" ref="AD13:AD54" si="1">AA13</f>
        <v>300152.91832477157</v>
      </c>
      <c r="AE13" s="2" t="s">
        <v>29</v>
      </c>
      <c r="AF13" s="2" t="s">
        <v>29</v>
      </c>
      <c r="AG13" s="2">
        <f t="shared" ref="AG13:AG54" si="2">AD13</f>
        <v>300152.91832477157</v>
      </c>
      <c r="AH13" s="2" t="s">
        <v>29</v>
      </c>
      <c r="AI13" s="2" t="s">
        <v>29</v>
      </c>
      <c r="AJ13" s="2">
        <f t="shared" ref="AJ13:AJ54" si="3">AG13</f>
        <v>300152.91832477157</v>
      </c>
      <c r="AK13" s="2" t="s">
        <v>29</v>
      </c>
      <c r="AL13" s="2" t="s">
        <v>29</v>
      </c>
      <c r="AM13" s="2">
        <f t="shared" ref="AM13:AM54" si="4">AJ13</f>
        <v>300152.91832477157</v>
      </c>
      <c r="AN13" s="2" t="s">
        <v>29</v>
      </c>
      <c r="AO13" s="2" t="s">
        <v>29</v>
      </c>
      <c r="AP13" s="2">
        <f t="shared" ref="AP13:AP54" si="5">AM13</f>
        <v>300152.91832477157</v>
      </c>
      <c r="AQ13" s="2" t="s">
        <v>29</v>
      </c>
      <c r="AR13" s="2" t="s">
        <v>29</v>
      </c>
      <c r="AS13" s="2">
        <f t="shared" ref="AS13:AS54" si="6">AP13</f>
        <v>300152.91832477157</v>
      </c>
      <c r="AT13" s="2" t="s">
        <v>29</v>
      </c>
      <c r="AU13" s="2" t="s">
        <v>29</v>
      </c>
      <c r="AV13" s="2">
        <f t="shared" ref="AV13:AV54" si="7">AS13</f>
        <v>300152.91832477157</v>
      </c>
      <c r="AW13" s="2" t="s">
        <v>29</v>
      </c>
      <c r="AX13" s="2" t="s">
        <v>29</v>
      </c>
      <c r="AY13" s="2">
        <f t="shared" ref="AY13:AY54" si="8">AV13</f>
        <v>300152.91832477157</v>
      </c>
      <c r="AZ13" s="2" t="s">
        <v>29</v>
      </c>
      <c r="BA13" s="2" t="s">
        <v>29</v>
      </c>
      <c r="BB13" s="2">
        <f t="shared" ref="BB13:BB54" si="9">AY13</f>
        <v>300152.91832477157</v>
      </c>
      <c r="BC13" s="2" t="s">
        <v>29</v>
      </c>
      <c r="BD13" s="2" t="s">
        <v>29</v>
      </c>
      <c r="BE13" s="2">
        <f t="shared" ref="BE13:BE54" si="10">BB13</f>
        <v>300152.91832477157</v>
      </c>
      <c r="BF13" s="2" t="s">
        <v>29</v>
      </c>
      <c r="BG13" s="2" t="s">
        <v>29</v>
      </c>
      <c r="BH13" s="2">
        <f t="shared" ref="BH13:BH54" si="11">BE13</f>
        <v>300152.91832477157</v>
      </c>
      <c r="BI13" s="2" t="s">
        <v>29</v>
      </c>
      <c r="BJ13" s="2" t="s">
        <v>29</v>
      </c>
      <c r="BK13" s="2">
        <f t="shared" ref="BK13:BK54" si="12">BH13</f>
        <v>300152.91832477157</v>
      </c>
      <c r="BL13" s="2" t="s">
        <v>29</v>
      </c>
      <c r="BM13" s="2" t="s">
        <v>29</v>
      </c>
      <c r="BN13" s="2">
        <f t="shared" ref="BN13:BN54" si="13">BK13</f>
        <v>300152.91832477157</v>
      </c>
      <c r="BO13" s="2" t="s">
        <v>29</v>
      </c>
      <c r="BP13" s="2" t="s">
        <v>29</v>
      </c>
      <c r="BQ13" s="2">
        <f t="shared" ref="BQ13:BQ54" si="14">BN13</f>
        <v>300152.91832477157</v>
      </c>
      <c r="BR13" s="2" t="s">
        <v>29</v>
      </c>
      <c r="BS13" s="2" t="s">
        <v>29</v>
      </c>
      <c r="BT13" s="20">
        <f>[9]Расчет_тарифа_стр.1_3!AF16</f>
        <v>164560.99998303546</v>
      </c>
      <c r="BU13" s="21" t="str">
        <f>[9]Расчет_тарифа_стр.1_3!AG16</f>
        <v>х</v>
      </c>
      <c r="BV13" s="21" t="str">
        <f>[9]Расчет_тарифа_стр.1_3!AH16</f>
        <v>х</v>
      </c>
      <c r="BW13" s="21">
        <f>[9]Расчет_тарифа_стр.1_3!AI16</f>
        <v>208454</v>
      </c>
      <c r="BX13" s="21">
        <f>[9]Расчет_тарифа_стр.1_3!AJ16</f>
        <v>198950.7809710842</v>
      </c>
      <c r="BY13" s="21" t="str">
        <f>[9]Расчет_тарифа_стр.1_3!AK16</f>
        <v>х</v>
      </c>
      <c r="BZ13" s="21" t="str">
        <f>[9]Расчет_тарифа_стр.1_3!AL16</f>
        <v>х</v>
      </c>
      <c r="CA13" s="21">
        <f>[9]Расчет_тарифа_стр.1_3!AM16</f>
        <v>0</v>
      </c>
      <c r="CB13" s="2">
        <f>CB14+CB26+CB27</f>
        <v>183637.46877305431</v>
      </c>
      <c r="CC13" s="2" t="s">
        <v>29</v>
      </c>
      <c r="CD13" s="2" t="s">
        <v>29</v>
      </c>
      <c r="CE13" s="2">
        <f>CE14+CE26+CE27</f>
        <v>191585.72141686015</v>
      </c>
      <c r="CF13" s="2" t="s">
        <v>29</v>
      </c>
      <c r="CG13" s="2" t="s">
        <v>29</v>
      </c>
      <c r="CH13" s="2">
        <f>CH14+CH26+CH27</f>
        <v>200006.94416432941</v>
      </c>
      <c r="CI13" s="2" t="s">
        <v>29</v>
      </c>
      <c r="CJ13" s="2" t="s">
        <v>29</v>
      </c>
      <c r="CK13" s="2">
        <f>CK14+CK26+CK27</f>
        <v>208533.59835470404</v>
      </c>
      <c r="CL13" s="2" t="s">
        <v>29</v>
      </c>
      <c r="CM13" s="2" t="s">
        <v>29</v>
      </c>
      <c r="CN13" s="2">
        <f>CN14+CN26+CN27</f>
        <v>216880.26504061278</v>
      </c>
      <c r="CO13" s="2" t="s">
        <v>29</v>
      </c>
      <c r="CP13" s="2" t="s">
        <v>29</v>
      </c>
      <c r="CQ13" s="21">
        <f t="shared" ref="CQ13:CQ54" si="15">CN13</f>
        <v>216880.26504061278</v>
      </c>
      <c r="CR13" s="2" t="s">
        <v>29</v>
      </c>
      <c r="CS13" s="2" t="s">
        <v>29</v>
      </c>
      <c r="CT13" s="21">
        <f t="shared" ref="CT13:CT54" si="16">CQ13</f>
        <v>216880.26504061278</v>
      </c>
      <c r="CU13" s="2" t="s">
        <v>29</v>
      </c>
      <c r="CV13" s="2" t="s">
        <v>29</v>
      </c>
      <c r="CW13" s="21">
        <f t="shared" ref="CW13:CW54" si="17">CT13</f>
        <v>216880.26504061278</v>
      </c>
      <c r="CX13" s="2" t="s">
        <v>29</v>
      </c>
      <c r="CY13" s="2" t="s">
        <v>29</v>
      </c>
      <c r="CZ13" s="21">
        <f t="shared" ref="CZ13:CZ54" si="18">CW13</f>
        <v>216880.26504061278</v>
      </c>
      <c r="DA13" s="2" t="s">
        <v>29</v>
      </c>
      <c r="DB13" s="2" t="s">
        <v>29</v>
      </c>
      <c r="DC13" s="21">
        <f t="shared" ref="DC13:DC54" si="19">CZ13</f>
        <v>216880.26504061278</v>
      </c>
      <c r="DD13" s="2" t="s">
        <v>29</v>
      </c>
      <c r="DE13" s="2" t="s">
        <v>29</v>
      </c>
      <c r="DF13" s="21">
        <f t="shared" ref="DF13:DF54" si="20">DC13</f>
        <v>216880.26504061278</v>
      </c>
      <c r="DG13" s="2" t="s">
        <v>29</v>
      </c>
      <c r="DH13" s="2" t="s">
        <v>29</v>
      </c>
      <c r="DI13" s="21">
        <f t="shared" ref="DI13:DI54" si="21">DF13</f>
        <v>216880.26504061278</v>
      </c>
      <c r="DJ13" s="2" t="s">
        <v>29</v>
      </c>
      <c r="DK13" s="2" t="s">
        <v>29</v>
      </c>
      <c r="DL13" s="21">
        <f t="shared" ref="DL13:DL54" si="22">DI13</f>
        <v>216880.26504061278</v>
      </c>
      <c r="DM13" s="2" t="s">
        <v>29</v>
      </c>
      <c r="DN13" s="2" t="s">
        <v>29</v>
      </c>
      <c r="DO13" s="21">
        <f t="shared" ref="DO13:DO54" si="23">DL13</f>
        <v>216880.26504061278</v>
      </c>
      <c r="DP13" s="2" t="s">
        <v>29</v>
      </c>
      <c r="DQ13" s="2" t="s">
        <v>29</v>
      </c>
      <c r="DR13" s="21">
        <f t="shared" ref="DR13:DR54" si="24">DO13</f>
        <v>216880.26504061278</v>
      </c>
      <c r="DS13" s="2" t="s">
        <v>29</v>
      </c>
      <c r="DT13" s="2" t="s">
        <v>29</v>
      </c>
      <c r="DU13" s="21">
        <f t="shared" ref="DU13:DU54" si="25">DR13</f>
        <v>216880.26504061278</v>
      </c>
      <c r="DV13" s="2" t="s">
        <v>29</v>
      </c>
      <c r="DW13" s="2" t="s">
        <v>29</v>
      </c>
      <c r="DX13" s="21">
        <f t="shared" ref="DX13:DX54" si="26">DU13</f>
        <v>216880.26504061278</v>
      </c>
      <c r="DY13" s="2" t="s">
        <v>29</v>
      </c>
      <c r="DZ13" s="2" t="s">
        <v>29</v>
      </c>
      <c r="EA13" s="21">
        <f t="shared" ref="EA13:EA54" si="27">DX13</f>
        <v>216880.26504061278</v>
      </c>
      <c r="EB13" s="2" t="s">
        <v>29</v>
      </c>
      <c r="EC13" s="2" t="s">
        <v>29</v>
      </c>
      <c r="ED13" s="21">
        <f t="shared" ref="ED13:ED54" si="28">EA13</f>
        <v>216880.26504061278</v>
      </c>
      <c r="EE13" s="2" t="s">
        <v>29</v>
      </c>
      <c r="EF13" s="2" t="s">
        <v>29</v>
      </c>
      <c r="EG13" s="21">
        <f t="shared" ref="EG13:EG54" si="29">ED13</f>
        <v>216880.26504061278</v>
      </c>
      <c r="EH13" s="2" t="s">
        <v>29</v>
      </c>
      <c r="EI13" s="2" t="s">
        <v>29</v>
      </c>
    </row>
    <row r="14" spans="1:140">
      <c r="A14" s="1" t="s">
        <v>78</v>
      </c>
      <c r="B14" s="22" t="s">
        <v>79</v>
      </c>
      <c r="C14" s="19" t="s">
        <v>76</v>
      </c>
      <c r="D14" s="2">
        <f>[9]Расчет_тарифа_стр.1_3!D17</f>
        <v>115030.50486502114</v>
      </c>
      <c r="E14" s="2" t="s">
        <v>29</v>
      </c>
      <c r="F14" s="2" t="s">
        <v>29</v>
      </c>
      <c r="G14" s="2">
        <f>[9]Расчет_тарифа_стр.1_3!G17</f>
        <v>158798</v>
      </c>
      <c r="H14" s="2">
        <f>[9]Расчет_тарифа_стр.1_3!H17</f>
        <v>122307.33428427922</v>
      </c>
      <c r="I14" s="2" t="s">
        <v>29</v>
      </c>
      <c r="J14" s="2" t="s">
        <v>29</v>
      </c>
      <c r="K14" s="2">
        <f>[9]Расчет_тарифа_стр.1_3!K17</f>
        <v>0</v>
      </c>
      <c r="L14" s="2">
        <f>L15+L21+L22</f>
        <v>136799.67543949315</v>
      </c>
      <c r="M14" s="2" t="s">
        <v>29</v>
      </c>
      <c r="N14" s="2" t="s">
        <v>29</v>
      </c>
      <c r="O14" s="2">
        <f>O15+O21+O22</f>
        <v>141861.26343073329</v>
      </c>
      <c r="P14" s="2" t="s">
        <v>29</v>
      </c>
      <c r="Q14" s="2" t="s">
        <v>29</v>
      </c>
      <c r="R14" s="2">
        <f>R15+R21+R22</f>
        <v>147110.13017764851</v>
      </c>
      <c r="S14" s="2" t="s">
        <v>29</v>
      </c>
      <c r="T14" s="2" t="s">
        <v>29</v>
      </c>
      <c r="U14" s="2">
        <f>U15+U21+U22</f>
        <v>152553.20499419881</v>
      </c>
      <c r="V14" s="2" t="s">
        <v>29</v>
      </c>
      <c r="W14" s="2" t="s">
        <v>29</v>
      </c>
      <c r="X14" s="2">
        <f>X15+X21+X22</f>
        <v>158197.67357896062</v>
      </c>
      <c r="Y14" s="2" t="s">
        <v>29</v>
      </c>
      <c r="Z14" s="2" t="s">
        <v>29</v>
      </c>
      <c r="AA14" s="2">
        <f t="shared" si="0"/>
        <v>158197.67357896062</v>
      </c>
      <c r="AB14" s="2" t="s">
        <v>29</v>
      </c>
      <c r="AC14" s="2" t="s">
        <v>29</v>
      </c>
      <c r="AD14" s="2">
        <f t="shared" si="1"/>
        <v>158197.67357896062</v>
      </c>
      <c r="AE14" s="2" t="s">
        <v>29</v>
      </c>
      <c r="AF14" s="2" t="s">
        <v>29</v>
      </c>
      <c r="AG14" s="2">
        <f t="shared" si="2"/>
        <v>158197.67357896062</v>
      </c>
      <c r="AH14" s="2" t="s">
        <v>29</v>
      </c>
      <c r="AI14" s="2" t="s">
        <v>29</v>
      </c>
      <c r="AJ14" s="2">
        <f t="shared" si="3"/>
        <v>158197.67357896062</v>
      </c>
      <c r="AK14" s="2" t="s">
        <v>29</v>
      </c>
      <c r="AL14" s="2" t="s">
        <v>29</v>
      </c>
      <c r="AM14" s="2">
        <f t="shared" si="4"/>
        <v>158197.67357896062</v>
      </c>
      <c r="AN14" s="2" t="s">
        <v>29</v>
      </c>
      <c r="AO14" s="2" t="s">
        <v>29</v>
      </c>
      <c r="AP14" s="2">
        <f t="shared" si="5"/>
        <v>158197.67357896062</v>
      </c>
      <c r="AQ14" s="2" t="s">
        <v>29</v>
      </c>
      <c r="AR14" s="2" t="s">
        <v>29</v>
      </c>
      <c r="AS14" s="2">
        <f t="shared" si="6"/>
        <v>158197.67357896062</v>
      </c>
      <c r="AT14" s="2" t="s">
        <v>29</v>
      </c>
      <c r="AU14" s="2" t="s">
        <v>29</v>
      </c>
      <c r="AV14" s="2">
        <f t="shared" si="7"/>
        <v>158197.67357896062</v>
      </c>
      <c r="AW14" s="2" t="s">
        <v>29</v>
      </c>
      <c r="AX14" s="2" t="s">
        <v>29</v>
      </c>
      <c r="AY14" s="2">
        <f t="shared" si="8"/>
        <v>158197.67357896062</v>
      </c>
      <c r="AZ14" s="2" t="s">
        <v>29</v>
      </c>
      <c r="BA14" s="2" t="s">
        <v>29</v>
      </c>
      <c r="BB14" s="2">
        <f t="shared" si="9"/>
        <v>158197.67357896062</v>
      </c>
      <c r="BC14" s="2" t="s">
        <v>29</v>
      </c>
      <c r="BD14" s="2" t="s">
        <v>29</v>
      </c>
      <c r="BE14" s="2">
        <f t="shared" si="10"/>
        <v>158197.67357896062</v>
      </c>
      <c r="BF14" s="2" t="s">
        <v>29</v>
      </c>
      <c r="BG14" s="2" t="s">
        <v>29</v>
      </c>
      <c r="BH14" s="2">
        <f t="shared" si="11"/>
        <v>158197.67357896062</v>
      </c>
      <c r="BI14" s="2" t="s">
        <v>29</v>
      </c>
      <c r="BJ14" s="2" t="s">
        <v>29</v>
      </c>
      <c r="BK14" s="2">
        <f t="shared" si="12"/>
        <v>158197.67357896062</v>
      </c>
      <c r="BL14" s="2" t="s">
        <v>29</v>
      </c>
      <c r="BM14" s="2" t="s">
        <v>29</v>
      </c>
      <c r="BN14" s="2">
        <f t="shared" si="13"/>
        <v>158197.67357896062</v>
      </c>
      <c r="BO14" s="2" t="s">
        <v>29</v>
      </c>
      <c r="BP14" s="2" t="s">
        <v>29</v>
      </c>
      <c r="BQ14" s="2">
        <f t="shared" si="14"/>
        <v>158197.67357896062</v>
      </c>
      <c r="BR14" s="2" t="s">
        <v>29</v>
      </c>
      <c r="BS14" s="2" t="s">
        <v>29</v>
      </c>
      <c r="BT14" s="20">
        <f>[9]Расчет_тарифа_стр.1_3!AF17</f>
        <v>91136.287557376883</v>
      </c>
      <c r="BU14" s="21" t="str">
        <f>[9]Расчет_тарифа_стр.1_3!AG17</f>
        <v>х</v>
      </c>
      <c r="BV14" s="21" t="str">
        <f>[9]Расчет_тарифа_стр.1_3!AH17</f>
        <v>х</v>
      </c>
      <c r="BW14" s="21">
        <f>[9]Расчет_тарифа_стр.1_3!AI17</f>
        <v>143801</v>
      </c>
      <c r="BX14" s="21">
        <f>[9]Расчет_тарифа_стр.1_3!AJ17</f>
        <v>117838.61607576534</v>
      </c>
      <c r="BY14" s="21" t="str">
        <f>[9]Расчет_тарифа_стр.1_3!AK17</f>
        <v>х</v>
      </c>
      <c r="BZ14" s="21" t="str">
        <f>[9]Расчет_тарифа_стр.1_3!AL17</f>
        <v>х</v>
      </c>
      <c r="CA14" s="21">
        <f>[9]Расчет_тарифа_стр.1_3!AM17</f>
        <v>0</v>
      </c>
      <c r="CB14" s="21">
        <f>CB15+CB21+CB22</f>
        <v>124137.49575433895</v>
      </c>
      <c r="CC14" s="2" t="s">
        <v>29</v>
      </c>
      <c r="CD14" s="2" t="s">
        <v>29</v>
      </c>
      <c r="CE14" s="21">
        <f>CE15+CE21+CE22</f>
        <v>128730.58023724184</v>
      </c>
      <c r="CF14" s="2" t="s">
        <v>29</v>
      </c>
      <c r="CG14" s="2" t="s">
        <v>29</v>
      </c>
      <c r="CH14" s="21">
        <f>CH15+CH21+CH22</f>
        <v>133493.61004242726</v>
      </c>
      <c r="CI14" s="2" t="s">
        <v>29</v>
      </c>
      <c r="CJ14" s="2" t="s">
        <v>29</v>
      </c>
      <c r="CK14" s="21">
        <f>CK15+CK21+CK22</f>
        <v>138432.87361398371</v>
      </c>
      <c r="CL14" s="2" t="s">
        <v>29</v>
      </c>
      <c r="CM14" s="2" t="s">
        <v>29</v>
      </c>
      <c r="CN14" s="21">
        <f>CN15+CN21+CN22</f>
        <v>143554.88993768723</v>
      </c>
      <c r="CO14" s="2" t="s">
        <v>29</v>
      </c>
      <c r="CP14" s="2" t="s">
        <v>29</v>
      </c>
      <c r="CQ14" s="21">
        <f t="shared" si="15"/>
        <v>143554.88993768723</v>
      </c>
      <c r="CR14" s="2" t="s">
        <v>29</v>
      </c>
      <c r="CS14" s="2" t="s">
        <v>29</v>
      </c>
      <c r="CT14" s="21">
        <f t="shared" si="16"/>
        <v>143554.88993768723</v>
      </c>
      <c r="CU14" s="2" t="s">
        <v>29</v>
      </c>
      <c r="CV14" s="2" t="s">
        <v>29</v>
      </c>
      <c r="CW14" s="21">
        <f t="shared" si="17"/>
        <v>143554.88993768723</v>
      </c>
      <c r="CX14" s="2" t="s">
        <v>29</v>
      </c>
      <c r="CY14" s="2" t="s">
        <v>29</v>
      </c>
      <c r="CZ14" s="21">
        <f t="shared" si="18"/>
        <v>143554.88993768723</v>
      </c>
      <c r="DA14" s="2" t="s">
        <v>29</v>
      </c>
      <c r="DB14" s="2" t="s">
        <v>29</v>
      </c>
      <c r="DC14" s="21">
        <f t="shared" si="19"/>
        <v>143554.88993768723</v>
      </c>
      <c r="DD14" s="2" t="s">
        <v>29</v>
      </c>
      <c r="DE14" s="2" t="s">
        <v>29</v>
      </c>
      <c r="DF14" s="21">
        <f t="shared" si="20"/>
        <v>143554.88993768723</v>
      </c>
      <c r="DG14" s="2" t="s">
        <v>29</v>
      </c>
      <c r="DH14" s="2" t="s">
        <v>29</v>
      </c>
      <c r="DI14" s="21">
        <f t="shared" si="21"/>
        <v>143554.88993768723</v>
      </c>
      <c r="DJ14" s="2" t="s">
        <v>29</v>
      </c>
      <c r="DK14" s="2" t="s">
        <v>29</v>
      </c>
      <c r="DL14" s="21">
        <f t="shared" si="22"/>
        <v>143554.88993768723</v>
      </c>
      <c r="DM14" s="2" t="s">
        <v>29</v>
      </c>
      <c r="DN14" s="2" t="s">
        <v>29</v>
      </c>
      <c r="DO14" s="21">
        <f t="shared" si="23"/>
        <v>143554.88993768723</v>
      </c>
      <c r="DP14" s="2" t="s">
        <v>29</v>
      </c>
      <c r="DQ14" s="2" t="s">
        <v>29</v>
      </c>
      <c r="DR14" s="21">
        <f t="shared" si="24"/>
        <v>143554.88993768723</v>
      </c>
      <c r="DS14" s="2" t="s">
        <v>29</v>
      </c>
      <c r="DT14" s="2" t="s">
        <v>29</v>
      </c>
      <c r="DU14" s="21">
        <f t="shared" si="25"/>
        <v>143554.88993768723</v>
      </c>
      <c r="DV14" s="2" t="s">
        <v>29</v>
      </c>
      <c r="DW14" s="2" t="s">
        <v>29</v>
      </c>
      <c r="DX14" s="21">
        <f t="shared" si="26"/>
        <v>143554.88993768723</v>
      </c>
      <c r="DY14" s="2" t="s">
        <v>29</v>
      </c>
      <c r="DZ14" s="2" t="s">
        <v>29</v>
      </c>
      <c r="EA14" s="21">
        <f t="shared" si="27"/>
        <v>143554.88993768723</v>
      </c>
      <c r="EB14" s="2" t="s">
        <v>29</v>
      </c>
      <c r="EC14" s="2" t="s">
        <v>29</v>
      </c>
      <c r="ED14" s="21">
        <f t="shared" si="28"/>
        <v>143554.88993768723</v>
      </c>
      <c r="EE14" s="2" t="s">
        <v>29</v>
      </c>
      <c r="EF14" s="2" t="s">
        <v>29</v>
      </c>
      <c r="EG14" s="21">
        <f t="shared" si="29"/>
        <v>143554.88993768723</v>
      </c>
      <c r="EH14" s="2" t="s">
        <v>29</v>
      </c>
      <c r="EI14" s="2" t="s">
        <v>29</v>
      </c>
    </row>
    <row r="15" spans="1:140">
      <c r="A15" s="1" t="s">
        <v>80</v>
      </c>
      <c r="B15" s="22" t="s">
        <v>81</v>
      </c>
      <c r="C15" s="19" t="s">
        <v>76</v>
      </c>
      <c r="D15" s="2">
        <f>[9]БУОР_стр.1_2!D13</f>
        <v>98366.55809496771</v>
      </c>
      <c r="E15" s="2" t="s">
        <v>29</v>
      </c>
      <c r="F15" s="2" t="s">
        <v>29</v>
      </c>
      <c r="G15" s="2">
        <f>[9]БУОР_стр.1_2!E13</f>
        <v>80468</v>
      </c>
      <c r="H15" s="2">
        <f>[9]БУОР_стр.1_2!F13</f>
        <v>104584.96055274436</v>
      </c>
      <c r="I15" s="2" t="s">
        <v>29</v>
      </c>
      <c r="J15" s="2" t="s">
        <v>29</v>
      </c>
      <c r="K15" s="2">
        <f>[9]БУОР_стр.1_2!G13</f>
        <v>0</v>
      </c>
      <c r="L15" s="2">
        <f>L16+L17+L19+L20</f>
        <v>108456.39155824782</v>
      </c>
      <c r="M15" s="2" t="s">
        <v>29</v>
      </c>
      <c r="N15" s="2" t="s">
        <v>29</v>
      </c>
      <c r="O15" s="2">
        <f>O16+O17+O19+O20</f>
        <v>112469.27804588187</v>
      </c>
      <c r="P15" s="2" t="s">
        <v>29</v>
      </c>
      <c r="Q15" s="2" t="s">
        <v>29</v>
      </c>
      <c r="R15" s="2">
        <f>R16+R17+R19+R20</f>
        <v>116630.64133355761</v>
      </c>
      <c r="S15" s="2" t="s">
        <v>29</v>
      </c>
      <c r="T15" s="2" t="s">
        <v>29</v>
      </c>
      <c r="U15" s="2">
        <f>U16+U17+U19+U20</f>
        <v>120945.97506287653</v>
      </c>
      <c r="V15" s="2" t="s">
        <v>29</v>
      </c>
      <c r="W15" s="2" t="s">
        <v>29</v>
      </c>
      <c r="X15" s="2">
        <f>X16+X17+X19+X20</f>
        <v>125420.97614017941</v>
      </c>
      <c r="Y15" s="2" t="s">
        <v>29</v>
      </c>
      <c r="Z15" s="2" t="s">
        <v>29</v>
      </c>
      <c r="AA15" s="2">
        <f t="shared" si="0"/>
        <v>125420.97614017941</v>
      </c>
      <c r="AB15" s="2" t="s">
        <v>29</v>
      </c>
      <c r="AC15" s="2" t="s">
        <v>29</v>
      </c>
      <c r="AD15" s="2">
        <f t="shared" si="1"/>
        <v>125420.97614017941</v>
      </c>
      <c r="AE15" s="2" t="s">
        <v>29</v>
      </c>
      <c r="AF15" s="2" t="s">
        <v>29</v>
      </c>
      <c r="AG15" s="2">
        <f t="shared" si="2"/>
        <v>125420.97614017941</v>
      </c>
      <c r="AH15" s="2" t="s">
        <v>29</v>
      </c>
      <c r="AI15" s="2" t="s">
        <v>29</v>
      </c>
      <c r="AJ15" s="2">
        <f t="shared" si="3"/>
        <v>125420.97614017941</v>
      </c>
      <c r="AK15" s="2" t="s">
        <v>29</v>
      </c>
      <c r="AL15" s="2" t="s">
        <v>29</v>
      </c>
      <c r="AM15" s="2">
        <f t="shared" si="4"/>
        <v>125420.97614017941</v>
      </c>
      <c r="AN15" s="2" t="s">
        <v>29</v>
      </c>
      <c r="AO15" s="2" t="s">
        <v>29</v>
      </c>
      <c r="AP15" s="2">
        <f t="shared" si="5"/>
        <v>125420.97614017941</v>
      </c>
      <c r="AQ15" s="2" t="s">
        <v>29</v>
      </c>
      <c r="AR15" s="2" t="s">
        <v>29</v>
      </c>
      <c r="AS15" s="2">
        <f t="shared" si="6"/>
        <v>125420.97614017941</v>
      </c>
      <c r="AT15" s="2" t="s">
        <v>29</v>
      </c>
      <c r="AU15" s="2" t="s">
        <v>29</v>
      </c>
      <c r="AV15" s="2">
        <f t="shared" si="7"/>
        <v>125420.97614017941</v>
      </c>
      <c r="AW15" s="2" t="s">
        <v>29</v>
      </c>
      <c r="AX15" s="2" t="s">
        <v>29</v>
      </c>
      <c r="AY15" s="2">
        <f t="shared" si="8"/>
        <v>125420.97614017941</v>
      </c>
      <c r="AZ15" s="2" t="s">
        <v>29</v>
      </c>
      <c r="BA15" s="2" t="s">
        <v>29</v>
      </c>
      <c r="BB15" s="2">
        <f t="shared" si="9"/>
        <v>125420.97614017941</v>
      </c>
      <c r="BC15" s="2" t="s">
        <v>29</v>
      </c>
      <c r="BD15" s="2" t="s">
        <v>29</v>
      </c>
      <c r="BE15" s="2">
        <f t="shared" si="10"/>
        <v>125420.97614017941</v>
      </c>
      <c r="BF15" s="2" t="s">
        <v>29</v>
      </c>
      <c r="BG15" s="2" t="s">
        <v>29</v>
      </c>
      <c r="BH15" s="2">
        <f t="shared" si="11"/>
        <v>125420.97614017941</v>
      </c>
      <c r="BI15" s="2" t="s">
        <v>29</v>
      </c>
      <c r="BJ15" s="2" t="s">
        <v>29</v>
      </c>
      <c r="BK15" s="2">
        <f t="shared" si="12"/>
        <v>125420.97614017941</v>
      </c>
      <c r="BL15" s="2" t="s">
        <v>29</v>
      </c>
      <c r="BM15" s="2" t="s">
        <v>29</v>
      </c>
      <c r="BN15" s="2">
        <f t="shared" si="13"/>
        <v>125420.97614017941</v>
      </c>
      <c r="BO15" s="2" t="s">
        <v>29</v>
      </c>
      <c r="BP15" s="2" t="s">
        <v>29</v>
      </c>
      <c r="BQ15" s="2">
        <f t="shared" si="14"/>
        <v>125420.97614017941</v>
      </c>
      <c r="BR15" s="2" t="s">
        <v>29</v>
      </c>
      <c r="BS15" s="2" t="s">
        <v>29</v>
      </c>
      <c r="BT15" s="2">
        <f>[9]БУОР_стр.1_2!AB13</f>
        <v>105074.29503833517</v>
      </c>
      <c r="BU15" s="21" t="str">
        <f>[9]Расчет_тарифа_стр.1_3!AG18</f>
        <v>х</v>
      </c>
      <c r="BV15" s="21" t="str">
        <f>[9]Расчет_тарифа_стр.1_3!AH18</f>
        <v>х</v>
      </c>
      <c r="BW15" s="2">
        <f>[9]БУОР_стр.1_2!AC13</f>
        <v>90680</v>
      </c>
      <c r="BX15" s="2">
        <f>[9]БУОР_стр.1_2!AD13</f>
        <v>111131.91265001518</v>
      </c>
      <c r="BY15" s="21" t="str">
        <f>[9]Расчет_тарифа_стр.1_3!AK18</f>
        <v>х</v>
      </c>
      <c r="BZ15" s="21" t="str">
        <f>[9]Расчет_тарифа_стр.1_3!AL18</f>
        <v>х</v>
      </c>
      <c r="CA15" s="2">
        <f>[9]БУОР_стр.1_2!AE13</f>
        <v>0</v>
      </c>
      <c r="CB15" s="2">
        <f>CB16+CB17+CB19+CB20</f>
        <v>115243.8000201752</v>
      </c>
      <c r="CC15" s="2" t="s">
        <v>29</v>
      </c>
      <c r="CD15" s="2" t="s">
        <v>29</v>
      </c>
      <c r="CE15" s="2">
        <f>CE16+CE17+CE19+CE20</f>
        <v>119507.81776091404</v>
      </c>
      <c r="CF15" s="2" t="s">
        <v>29</v>
      </c>
      <c r="CG15" s="2" t="s">
        <v>29</v>
      </c>
      <c r="CH15" s="2">
        <f>CH16+CH17+CH19+CH20</f>
        <v>123929.60535447532</v>
      </c>
      <c r="CI15" s="2" t="s">
        <v>29</v>
      </c>
      <c r="CJ15" s="2" t="s">
        <v>29</v>
      </c>
      <c r="CK15" s="2">
        <f>CK16+CK17+CK19+CK20</f>
        <v>128515.00075257756</v>
      </c>
      <c r="CL15" s="2" t="s">
        <v>29</v>
      </c>
      <c r="CM15" s="2" t="s">
        <v>29</v>
      </c>
      <c r="CN15" s="2">
        <f>CN16+CN17+CN19+CN20</f>
        <v>133270.05578040905</v>
      </c>
      <c r="CO15" s="2" t="s">
        <v>29</v>
      </c>
      <c r="CP15" s="2" t="s">
        <v>29</v>
      </c>
      <c r="CQ15" s="21">
        <f t="shared" si="15"/>
        <v>133270.05578040905</v>
      </c>
      <c r="CR15" s="2" t="s">
        <v>29</v>
      </c>
      <c r="CS15" s="2" t="s">
        <v>29</v>
      </c>
      <c r="CT15" s="21">
        <f t="shared" si="16"/>
        <v>133270.05578040905</v>
      </c>
      <c r="CU15" s="2" t="s">
        <v>29</v>
      </c>
      <c r="CV15" s="2" t="s">
        <v>29</v>
      </c>
      <c r="CW15" s="21">
        <f t="shared" si="17"/>
        <v>133270.05578040905</v>
      </c>
      <c r="CX15" s="2" t="s">
        <v>29</v>
      </c>
      <c r="CY15" s="2" t="s">
        <v>29</v>
      </c>
      <c r="CZ15" s="21">
        <f t="shared" si="18"/>
        <v>133270.05578040905</v>
      </c>
      <c r="DA15" s="2" t="s">
        <v>29</v>
      </c>
      <c r="DB15" s="2" t="s">
        <v>29</v>
      </c>
      <c r="DC15" s="21">
        <f t="shared" si="19"/>
        <v>133270.05578040905</v>
      </c>
      <c r="DD15" s="2" t="s">
        <v>29</v>
      </c>
      <c r="DE15" s="2" t="s">
        <v>29</v>
      </c>
      <c r="DF15" s="21">
        <f t="shared" si="20"/>
        <v>133270.05578040905</v>
      </c>
      <c r="DG15" s="2" t="s">
        <v>29</v>
      </c>
      <c r="DH15" s="2" t="s">
        <v>29</v>
      </c>
      <c r="DI15" s="21">
        <f t="shared" si="21"/>
        <v>133270.05578040905</v>
      </c>
      <c r="DJ15" s="2" t="s">
        <v>29</v>
      </c>
      <c r="DK15" s="2" t="s">
        <v>29</v>
      </c>
      <c r="DL15" s="21">
        <f t="shared" si="22"/>
        <v>133270.05578040905</v>
      </c>
      <c r="DM15" s="2" t="s">
        <v>29</v>
      </c>
      <c r="DN15" s="2" t="s">
        <v>29</v>
      </c>
      <c r="DO15" s="21">
        <f t="shared" si="23"/>
        <v>133270.05578040905</v>
      </c>
      <c r="DP15" s="2" t="s">
        <v>29</v>
      </c>
      <c r="DQ15" s="2" t="s">
        <v>29</v>
      </c>
      <c r="DR15" s="21">
        <f t="shared" si="24"/>
        <v>133270.05578040905</v>
      </c>
      <c r="DS15" s="2" t="s">
        <v>29</v>
      </c>
      <c r="DT15" s="2" t="s">
        <v>29</v>
      </c>
      <c r="DU15" s="21">
        <f t="shared" si="25"/>
        <v>133270.05578040905</v>
      </c>
      <c r="DV15" s="2" t="s">
        <v>29</v>
      </c>
      <c r="DW15" s="2" t="s">
        <v>29</v>
      </c>
      <c r="DX15" s="21">
        <f t="shared" si="26"/>
        <v>133270.05578040905</v>
      </c>
      <c r="DY15" s="2" t="s">
        <v>29</v>
      </c>
      <c r="DZ15" s="2" t="s">
        <v>29</v>
      </c>
      <c r="EA15" s="21">
        <f t="shared" si="27"/>
        <v>133270.05578040905</v>
      </c>
      <c r="EB15" s="2" t="s">
        <v>29</v>
      </c>
      <c r="EC15" s="2" t="s">
        <v>29</v>
      </c>
      <c r="ED15" s="21">
        <f t="shared" si="28"/>
        <v>133270.05578040905</v>
      </c>
      <c r="EE15" s="2" t="s">
        <v>29</v>
      </c>
      <c r="EF15" s="2" t="s">
        <v>29</v>
      </c>
      <c r="EG15" s="21">
        <f t="shared" si="29"/>
        <v>133270.05578040905</v>
      </c>
      <c r="EH15" s="2" t="s">
        <v>29</v>
      </c>
      <c r="EI15" s="2" t="s">
        <v>29</v>
      </c>
    </row>
    <row r="16" spans="1:140" ht="30">
      <c r="A16" s="1" t="s">
        <v>82</v>
      </c>
      <c r="B16" s="22" t="s">
        <v>83</v>
      </c>
      <c r="C16" s="19" t="s">
        <v>76</v>
      </c>
      <c r="D16" s="2">
        <f>[9]БУОР_стр.1_2!D14</f>
        <v>10863.825256247375</v>
      </c>
      <c r="E16" s="2" t="s">
        <v>29</v>
      </c>
      <c r="F16" s="2" t="s">
        <v>29</v>
      </c>
      <c r="G16" s="2">
        <f>[9]БУОР_стр.1_2!E14</f>
        <v>13486</v>
      </c>
      <c r="H16" s="2">
        <f>[9]БУОР_стр.1_2!F14</f>
        <v>11551.070841957584</v>
      </c>
      <c r="I16" s="2" t="s">
        <v>29</v>
      </c>
      <c r="J16" s="2" t="s">
        <v>29</v>
      </c>
      <c r="K16" s="2">
        <f>[9]БУОР_стр.1_2!G14</f>
        <v>0</v>
      </c>
      <c r="L16" s="2">
        <v>11978.463733423221</v>
      </c>
      <c r="M16" s="2" t="s">
        <v>29</v>
      </c>
      <c r="N16" s="2" t="s">
        <v>29</v>
      </c>
      <c r="O16" s="2">
        <v>12421.666891551009</v>
      </c>
      <c r="P16" s="2" t="s">
        <v>29</v>
      </c>
      <c r="Q16" s="2" t="s">
        <v>29</v>
      </c>
      <c r="R16" s="2">
        <v>12881.268566529197</v>
      </c>
      <c r="S16" s="2" t="s">
        <v>29</v>
      </c>
      <c r="T16" s="2" t="s">
        <v>29</v>
      </c>
      <c r="U16" s="2">
        <v>13357.875503481238</v>
      </c>
      <c r="V16" s="2" t="s">
        <v>29</v>
      </c>
      <c r="W16" s="2" t="s">
        <v>29</v>
      </c>
      <c r="X16" s="2">
        <v>13852.11689710015</v>
      </c>
      <c r="Y16" s="2" t="s">
        <v>29</v>
      </c>
      <c r="Z16" s="2" t="s">
        <v>29</v>
      </c>
      <c r="AA16" s="2">
        <f t="shared" si="0"/>
        <v>13852.11689710015</v>
      </c>
      <c r="AB16" s="2" t="s">
        <v>29</v>
      </c>
      <c r="AC16" s="2" t="s">
        <v>29</v>
      </c>
      <c r="AD16" s="2">
        <f t="shared" si="1"/>
        <v>13852.11689710015</v>
      </c>
      <c r="AE16" s="2" t="s">
        <v>29</v>
      </c>
      <c r="AF16" s="2" t="s">
        <v>29</v>
      </c>
      <c r="AG16" s="2">
        <f t="shared" si="2"/>
        <v>13852.11689710015</v>
      </c>
      <c r="AH16" s="2" t="s">
        <v>29</v>
      </c>
      <c r="AI16" s="2" t="s">
        <v>29</v>
      </c>
      <c r="AJ16" s="2">
        <f t="shared" si="3"/>
        <v>13852.11689710015</v>
      </c>
      <c r="AK16" s="2" t="s">
        <v>29</v>
      </c>
      <c r="AL16" s="2" t="s">
        <v>29</v>
      </c>
      <c r="AM16" s="2">
        <f t="shared" si="4"/>
        <v>13852.11689710015</v>
      </c>
      <c r="AN16" s="2" t="s">
        <v>29</v>
      </c>
      <c r="AO16" s="2" t="s">
        <v>29</v>
      </c>
      <c r="AP16" s="2">
        <f t="shared" si="5"/>
        <v>13852.11689710015</v>
      </c>
      <c r="AQ16" s="2" t="s">
        <v>29</v>
      </c>
      <c r="AR16" s="2" t="s">
        <v>29</v>
      </c>
      <c r="AS16" s="2">
        <f t="shared" si="6"/>
        <v>13852.11689710015</v>
      </c>
      <c r="AT16" s="2" t="s">
        <v>29</v>
      </c>
      <c r="AU16" s="2" t="s">
        <v>29</v>
      </c>
      <c r="AV16" s="2">
        <f t="shared" si="7"/>
        <v>13852.11689710015</v>
      </c>
      <c r="AW16" s="2" t="s">
        <v>29</v>
      </c>
      <c r="AX16" s="2" t="s">
        <v>29</v>
      </c>
      <c r="AY16" s="2">
        <f t="shared" si="8"/>
        <v>13852.11689710015</v>
      </c>
      <c r="AZ16" s="2" t="s">
        <v>29</v>
      </c>
      <c r="BA16" s="2" t="s">
        <v>29</v>
      </c>
      <c r="BB16" s="2">
        <f t="shared" si="9"/>
        <v>13852.11689710015</v>
      </c>
      <c r="BC16" s="2" t="s">
        <v>29</v>
      </c>
      <c r="BD16" s="2" t="s">
        <v>29</v>
      </c>
      <c r="BE16" s="2">
        <f t="shared" si="10"/>
        <v>13852.11689710015</v>
      </c>
      <c r="BF16" s="2" t="s">
        <v>29</v>
      </c>
      <c r="BG16" s="2" t="s">
        <v>29</v>
      </c>
      <c r="BH16" s="2">
        <f t="shared" si="11"/>
        <v>13852.11689710015</v>
      </c>
      <c r="BI16" s="2" t="s">
        <v>29</v>
      </c>
      <c r="BJ16" s="2" t="s">
        <v>29</v>
      </c>
      <c r="BK16" s="2">
        <f t="shared" si="12"/>
        <v>13852.11689710015</v>
      </c>
      <c r="BL16" s="2" t="s">
        <v>29</v>
      </c>
      <c r="BM16" s="2" t="s">
        <v>29</v>
      </c>
      <c r="BN16" s="2">
        <f t="shared" si="13"/>
        <v>13852.11689710015</v>
      </c>
      <c r="BO16" s="2" t="s">
        <v>29</v>
      </c>
      <c r="BP16" s="2" t="s">
        <v>29</v>
      </c>
      <c r="BQ16" s="2">
        <f t="shared" si="14"/>
        <v>13852.11689710015</v>
      </c>
      <c r="BR16" s="2" t="s">
        <v>29</v>
      </c>
      <c r="BS16" s="2" t="s">
        <v>29</v>
      </c>
      <c r="BT16" s="2">
        <f>[9]БУОР_стр.1_2!AB14</f>
        <v>5850.5097657832193</v>
      </c>
      <c r="BU16" s="21" t="str">
        <f>[9]Расчет_тарифа_стр.1_3!AG19</f>
        <v>х</v>
      </c>
      <c r="BV16" s="21" t="str">
        <f>[9]Расчет_тарифа_стр.1_3!AH19</f>
        <v>х</v>
      </c>
      <c r="BW16" s="2">
        <f>[9]БУОР_стр.1_2!AC14</f>
        <v>10506</v>
      </c>
      <c r="BX16" s="2">
        <f>[9]БУОР_стр.1_2!AD14</f>
        <v>6220.6130135666663</v>
      </c>
      <c r="BY16" s="21" t="str">
        <f>[9]Расчет_тарифа_стр.1_3!AK19</f>
        <v>х</v>
      </c>
      <c r="BZ16" s="21" t="str">
        <f>[9]Расчет_тарифа_стр.1_3!AL19</f>
        <v>х</v>
      </c>
      <c r="CA16" s="2">
        <f>[9]БУОР_стр.1_2!AE14</f>
        <v>0</v>
      </c>
      <c r="CB16" s="2">
        <v>6450.78</v>
      </c>
      <c r="CC16" s="2" t="s">
        <v>29</v>
      </c>
      <c r="CD16" s="2" t="s">
        <v>29</v>
      </c>
      <c r="CE16" s="2">
        <v>6689.4560000000001</v>
      </c>
      <c r="CF16" s="2" t="s">
        <v>29</v>
      </c>
      <c r="CG16" s="2" t="s">
        <v>29</v>
      </c>
      <c r="CH16" s="2">
        <v>6936.9642084153984</v>
      </c>
      <c r="CI16" s="2" t="s">
        <v>29</v>
      </c>
      <c r="CJ16" s="2" t="s">
        <v>29</v>
      </c>
      <c r="CK16" s="2">
        <v>7193.6318841216307</v>
      </c>
      <c r="CL16" s="2" t="s">
        <v>29</v>
      </c>
      <c r="CM16" s="2" t="s">
        <v>29</v>
      </c>
      <c r="CN16" s="2">
        <v>7459.7962638288036</v>
      </c>
      <c r="CO16" s="2" t="s">
        <v>29</v>
      </c>
      <c r="CP16" s="2" t="s">
        <v>29</v>
      </c>
      <c r="CQ16" s="21">
        <f t="shared" si="15"/>
        <v>7459.7962638288036</v>
      </c>
      <c r="CR16" s="2" t="s">
        <v>29</v>
      </c>
      <c r="CS16" s="2" t="s">
        <v>29</v>
      </c>
      <c r="CT16" s="21">
        <f t="shared" si="16"/>
        <v>7459.7962638288036</v>
      </c>
      <c r="CU16" s="2" t="s">
        <v>29</v>
      </c>
      <c r="CV16" s="2" t="s">
        <v>29</v>
      </c>
      <c r="CW16" s="21">
        <f t="shared" si="17"/>
        <v>7459.7962638288036</v>
      </c>
      <c r="CX16" s="2" t="s">
        <v>29</v>
      </c>
      <c r="CY16" s="2" t="s">
        <v>29</v>
      </c>
      <c r="CZ16" s="21">
        <f t="shared" si="18"/>
        <v>7459.7962638288036</v>
      </c>
      <c r="DA16" s="2" t="s">
        <v>29</v>
      </c>
      <c r="DB16" s="2" t="s">
        <v>29</v>
      </c>
      <c r="DC16" s="21">
        <f t="shared" si="19"/>
        <v>7459.7962638288036</v>
      </c>
      <c r="DD16" s="2" t="s">
        <v>29</v>
      </c>
      <c r="DE16" s="2" t="s">
        <v>29</v>
      </c>
      <c r="DF16" s="21">
        <f t="shared" si="20"/>
        <v>7459.7962638288036</v>
      </c>
      <c r="DG16" s="2" t="s">
        <v>29</v>
      </c>
      <c r="DH16" s="2" t="s">
        <v>29</v>
      </c>
      <c r="DI16" s="21">
        <f t="shared" si="21"/>
        <v>7459.7962638288036</v>
      </c>
      <c r="DJ16" s="2" t="s">
        <v>29</v>
      </c>
      <c r="DK16" s="2" t="s">
        <v>29</v>
      </c>
      <c r="DL16" s="21">
        <f t="shared" si="22"/>
        <v>7459.7962638288036</v>
      </c>
      <c r="DM16" s="2" t="s">
        <v>29</v>
      </c>
      <c r="DN16" s="2" t="s">
        <v>29</v>
      </c>
      <c r="DO16" s="21">
        <f t="shared" si="23"/>
        <v>7459.7962638288036</v>
      </c>
      <c r="DP16" s="2" t="s">
        <v>29</v>
      </c>
      <c r="DQ16" s="2" t="s">
        <v>29</v>
      </c>
      <c r="DR16" s="21">
        <f t="shared" si="24"/>
        <v>7459.7962638288036</v>
      </c>
      <c r="DS16" s="2" t="s">
        <v>29</v>
      </c>
      <c r="DT16" s="2" t="s">
        <v>29</v>
      </c>
      <c r="DU16" s="21">
        <f t="shared" si="25"/>
        <v>7459.7962638288036</v>
      </c>
      <c r="DV16" s="2" t="s">
        <v>29</v>
      </c>
      <c r="DW16" s="2" t="s">
        <v>29</v>
      </c>
      <c r="DX16" s="21">
        <f t="shared" si="26"/>
        <v>7459.7962638288036</v>
      </c>
      <c r="DY16" s="2" t="s">
        <v>29</v>
      </c>
      <c r="DZ16" s="2" t="s">
        <v>29</v>
      </c>
      <c r="EA16" s="21">
        <f t="shared" si="27"/>
        <v>7459.7962638288036</v>
      </c>
      <c r="EB16" s="2" t="s">
        <v>29</v>
      </c>
      <c r="EC16" s="2" t="s">
        <v>29</v>
      </c>
      <c r="ED16" s="21">
        <f t="shared" si="28"/>
        <v>7459.7962638288036</v>
      </c>
      <c r="EE16" s="2" t="s">
        <v>29</v>
      </c>
      <c r="EF16" s="2" t="s">
        <v>29</v>
      </c>
      <c r="EG16" s="21">
        <f t="shared" si="29"/>
        <v>7459.7962638288036</v>
      </c>
      <c r="EH16" s="2" t="s">
        <v>29</v>
      </c>
      <c r="EI16" s="2" t="s">
        <v>29</v>
      </c>
    </row>
    <row r="17" spans="1:141" ht="75">
      <c r="A17" s="1" t="s">
        <v>84</v>
      </c>
      <c r="B17" s="22" t="s">
        <v>85</v>
      </c>
      <c r="C17" s="19" t="s">
        <v>76</v>
      </c>
      <c r="D17" s="2">
        <f>[9]БУОР_стр.1_2!D16</f>
        <v>72512.601421173866</v>
      </c>
      <c r="E17" s="2" t="s">
        <v>29</v>
      </c>
      <c r="F17" s="2" t="s">
        <v>29</v>
      </c>
      <c r="G17" s="2">
        <f>[9]БУОР_стр.1_2!E16</f>
        <v>42542</v>
      </c>
      <c r="H17" s="2">
        <f>[9]БУОР_стр.1_2!F16</f>
        <v>77095.482579766336</v>
      </c>
      <c r="I17" s="2" t="s">
        <v>29</v>
      </c>
      <c r="J17" s="2" t="s">
        <v>29</v>
      </c>
      <c r="K17" s="2">
        <f>[9]БУОР_стр.1_2!G16</f>
        <v>0</v>
      </c>
      <c r="L17" s="2">
        <v>79949.795762999318</v>
      </c>
      <c r="M17" s="2" t="s">
        <v>29</v>
      </c>
      <c r="N17" s="2" t="s">
        <v>29</v>
      </c>
      <c r="O17" s="2">
        <v>82907.93820623029</v>
      </c>
      <c r="P17" s="2" t="s">
        <v>29</v>
      </c>
      <c r="Q17" s="2" t="s">
        <v>29</v>
      </c>
      <c r="R17" s="2">
        <v>85975.531919860805</v>
      </c>
      <c r="S17" s="2" t="s">
        <v>29</v>
      </c>
      <c r="T17" s="2" t="s">
        <v>29</v>
      </c>
      <c r="U17" s="2">
        <v>89156.626600895645</v>
      </c>
      <c r="V17" s="2" t="s">
        <v>29</v>
      </c>
      <c r="W17" s="2" t="s">
        <v>29</v>
      </c>
      <c r="X17" s="2">
        <v>92455.421785128783</v>
      </c>
      <c r="Y17" s="2" t="s">
        <v>29</v>
      </c>
      <c r="Z17" s="2" t="s">
        <v>29</v>
      </c>
      <c r="AA17" s="2">
        <f t="shared" si="0"/>
        <v>92455.421785128783</v>
      </c>
      <c r="AB17" s="2" t="s">
        <v>29</v>
      </c>
      <c r="AC17" s="2" t="s">
        <v>29</v>
      </c>
      <c r="AD17" s="2">
        <f t="shared" si="1"/>
        <v>92455.421785128783</v>
      </c>
      <c r="AE17" s="2" t="s">
        <v>29</v>
      </c>
      <c r="AF17" s="2" t="s">
        <v>29</v>
      </c>
      <c r="AG17" s="2">
        <f t="shared" si="2"/>
        <v>92455.421785128783</v>
      </c>
      <c r="AH17" s="2" t="s">
        <v>29</v>
      </c>
      <c r="AI17" s="2" t="s">
        <v>29</v>
      </c>
      <c r="AJ17" s="2">
        <f t="shared" si="3"/>
        <v>92455.421785128783</v>
      </c>
      <c r="AK17" s="2" t="s">
        <v>29</v>
      </c>
      <c r="AL17" s="2" t="s">
        <v>29</v>
      </c>
      <c r="AM17" s="2">
        <f t="shared" si="4"/>
        <v>92455.421785128783</v>
      </c>
      <c r="AN17" s="2" t="s">
        <v>29</v>
      </c>
      <c r="AO17" s="2" t="s">
        <v>29</v>
      </c>
      <c r="AP17" s="2">
        <f t="shared" si="5"/>
        <v>92455.421785128783</v>
      </c>
      <c r="AQ17" s="2" t="s">
        <v>29</v>
      </c>
      <c r="AR17" s="2" t="s">
        <v>29</v>
      </c>
      <c r="AS17" s="2">
        <f t="shared" si="6"/>
        <v>92455.421785128783</v>
      </c>
      <c r="AT17" s="2" t="s">
        <v>29</v>
      </c>
      <c r="AU17" s="2" t="s">
        <v>29</v>
      </c>
      <c r="AV17" s="2">
        <f t="shared" si="7"/>
        <v>92455.421785128783</v>
      </c>
      <c r="AW17" s="2" t="s">
        <v>29</v>
      </c>
      <c r="AX17" s="2" t="s">
        <v>29</v>
      </c>
      <c r="AY17" s="2">
        <f t="shared" si="8"/>
        <v>92455.421785128783</v>
      </c>
      <c r="AZ17" s="2" t="s">
        <v>29</v>
      </c>
      <c r="BA17" s="2" t="s">
        <v>29</v>
      </c>
      <c r="BB17" s="2">
        <f t="shared" si="9"/>
        <v>92455.421785128783</v>
      </c>
      <c r="BC17" s="2" t="s">
        <v>29</v>
      </c>
      <c r="BD17" s="2" t="s">
        <v>29</v>
      </c>
      <c r="BE17" s="2">
        <f t="shared" si="10"/>
        <v>92455.421785128783</v>
      </c>
      <c r="BF17" s="2" t="s">
        <v>29</v>
      </c>
      <c r="BG17" s="2" t="s">
        <v>29</v>
      </c>
      <c r="BH17" s="2">
        <f t="shared" si="11"/>
        <v>92455.421785128783</v>
      </c>
      <c r="BI17" s="2" t="s">
        <v>29</v>
      </c>
      <c r="BJ17" s="2" t="s">
        <v>29</v>
      </c>
      <c r="BK17" s="2">
        <f t="shared" si="12"/>
        <v>92455.421785128783</v>
      </c>
      <c r="BL17" s="2" t="s">
        <v>29</v>
      </c>
      <c r="BM17" s="2" t="s">
        <v>29</v>
      </c>
      <c r="BN17" s="2">
        <f t="shared" si="13"/>
        <v>92455.421785128783</v>
      </c>
      <c r="BO17" s="2" t="s">
        <v>29</v>
      </c>
      <c r="BP17" s="2" t="s">
        <v>29</v>
      </c>
      <c r="BQ17" s="2">
        <f t="shared" si="14"/>
        <v>92455.421785128783</v>
      </c>
      <c r="BR17" s="2" t="s">
        <v>29</v>
      </c>
      <c r="BS17" s="2" t="s">
        <v>29</v>
      </c>
      <c r="BT17" s="2">
        <f>[9]БУОР_стр.1_2!AB16</f>
        <v>89862.673453906827</v>
      </c>
      <c r="BU17" s="21" t="str">
        <f>[9]Расчет_тарифа_стр.1_3!AG20</f>
        <v>х</v>
      </c>
      <c r="BV17" s="21" t="str">
        <f>[9]Расчет_тарифа_стр.1_3!AH20</f>
        <v>х</v>
      </c>
      <c r="BW17" s="2">
        <f>[9]БУОР_стр.1_2!AC16</f>
        <v>59425</v>
      </c>
      <c r="BX17" s="2">
        <f>[9]БУОР_стр.1_2!AD16</f>
        <v>94958.003884155914</v>
      </c>
      <c r="BY17" s="21" t="str">
        <f>[9]Расчет_тарифа_стр.1_3!AK20</f>
        <v>х</v>
      </c>
      <c r="BZ17" s="21" t="str">
        <f>[9]Расчет_тарифа_стр.1_3!AL20</f>
        <v>х</v>
      </c>
      <c r="CA17" s="2">
        <f>[9]БУОР_стр.1_2!AE16</f>
        <v>0</v>
      </c>
      <c r="CB17" s="2">
        <v>98471.449661782972</v>
      </c>
      <c r="CC17" s="2" t="s">
        <v>29</v>
      </c>
      <c r="CD17" s="2" t="s">
        <v>29</v>
      </c>
      <c r="CE17" s="2">
        <v>102114.89329926894</v>
      </c>
      <c r="CF17" s="2" t="s">
        <v>29</v>
      </c>
      <c r="CG17" s="2" t="s">
        <v>29</v>
      </c>
      <c r="CH17" s="2">
        <v>105893.14435134188</v>
      </c>
      <c r="CI17" s="2" t="s">
        <v>29</v>
      </c>
      <c r="CJ17" s="2" t="s">
        <v>29</v>
      </c>
      <c r="CK17" s="2">
        <v>109811.19069234152</v>
      </c>
      <c r="CL17" s="2" t="s">
        <v>29</v>
      </c>
      <c r="CM17" s="2" t="s">
        <v>29</v>
      </c>
      <c r="CN17" s="2">
        <v>113874.20474795815</v>
      </c>
      <c r="CO17" s="2" t="s">
        <v>29</v>
      </c>
      <c r="CP17" s="2" t="s">
        <v>29</v>
      </c>
      <c r="CQ17" s="21">
        <f t="shared" si="15"/>
        <v>113874.20474795815</v>
      </c>
      <c r="CR17" s="2" t="s">
        <v>29</v>
      </c>
      <c r="CS17" s="2" t="s">
        <v>29</v>
      </c>
      <c r="CT17" s="21">
        <f t="shared" si="16"/>
        <v>113874.20474795815</v>
      </c>
      <c r="CU17" s="2" t="s">
        <v>29</v>
      </c>
      <c r="CV17" s="2" t="s">
        <v>29</v>
      </c>
      <c r="CW17" s="21">
        <f t="shared" si="17"/>
        <v>113874.20474795815</v>
      </c>
      <c r="CX17" s="2" t="s">
        <v>29</v>
      </c>
      <c r="CY17" s="2" t="s">
        <v>29</v>
      </c>
      <c r="CZ17" s="21">
        <f t="shared" si="18"/>
        <v>113874.20474795815</v>
      </c>
      <c r="DA17" s="2" t="s">
        <v>29</v>
      </c>
      <c r="DB17" s="2" t="s">
        <v>29</v>
      </c>
      <c r="DC17" s="21">
        <f t="shared" si="19"/>
        <v>113874.20474795815</v>
      </c>
      <c r="DD17" s="2" t="s">
        <v>29</v>
      </c>
      <c r="DE17" s="2" t="s">
        <v>29</v>
      </c>
      <c r="DF17" s="21">
        <f t="shared" si="20"/>
        <v>113874.20474795815</v>
      </c>
      <c r="DG17" s="2" t="s">
        <v>29</v>
      </c>
      <c r="DH17" s="2" t="s">
        <v>29</v>
      </c>
      <c r="DI17" s="21">
        <f t="shared" si="21"/>
        <v>113874.20474795815</v>
      </c>
      <c r="DJ17" s="2" t="s">
        <v>29</v>
      </c>
      <c r="DK17" s="2" t="s">
        <v>29</v>
      </c>
      <c r="DL17" s="21">
        <f t="shared" si="22"/>
        <v>113874.20474795815</v>
      </c>
      <c r="DM17" s="2" t="s">
        <v>29</v>
      </c>
      <c r="DN17" s="2" t="s">
        <v>29</v>
      </c>
      <c r="DO17" s="21">
        <f t="shared" si="23"/>
        <v>113874.20474795815</v>
      </c>
      <c r="DP17" s="2" t="s">
        <v>29</v>
      </c>
      <c r="DQ17" s="2" t="s">
        <v>29</v>
      </c>
      <c r="DR17" s="21">
        <f t="shared" si="24"/>
        <v>113874.20474795815</v>
      </c>
      <c r="DS17" s="2" t="s">
        <v>29</v>
      </c>
      <c r="DT17" s="2" t="s">
        <v>29</v>
      </c>
      <c r="DU17" s="21">
        <f t="shared" si="25"/>
        <v>113874.20474795815</v>
      </c>
      <c r="DV17" s="2" t="s">
        <v>29</v>
      </c>
      <c r="DW17" s="2" t="s">
        <v>29</v>
      </c>
      <c r="DX17" s="21">
        <f t="shared" si="26"/>
        <v>113874.20474795815</v>
      </c>
      <c r="DY17" s="2" t="s">
        <v>29</v>
      </c>
      <c r="DZ17" s="2" t="s">
        <v>29</v>
      </c>
      <c r="EA17" s="21">
        <f t="shared" si="27"/>
        <v>113874.20474795815</v>
      </c>
      <c r="EB17" s="2" t="s">
        <v>29</v>
      </c>
      <c r="EC17" s="2" t="s">
        <v>29</v>
      </c>
      <c r="ED17" s="21">
        <f t="shared" si="28"/>
        <v>113874.20474795815</v>
      </c>
      <c r="EE17" s="2" t="s">
        <v>29</v>
      </c>
      <c r="EF17" s="2" t="s">
        <v>29</v>
      </c>
      <c r="EG17" s="21">
        <f t="shared" si="29"/>
        <v>113874.20474795815</v>
      </c>
      <c r="EH17" s="2" t="s">
        <v>29</v>
      </c>
      <c r="EI17" s="2" t="s">
        <v>29</v>
      </c>
    </row>
    <row r="18" spans="1:141" ht="30">
      <c r="A18" s="1" t="s">
        <v>86</v>
      </c>
      <c r="B18" s="22" t="s">
        <v>87</v>
      </c>
      <c r="C18" s="19" t="s">
        <v>76</v>
      </c>
      <c r="D18" s="2">
        <f>[9]БУОР_стр.1_2!D17</f>
        <v>16819.359162207762</v>
      </c>
      <c r="E18" s="2" t="s">
        <v>29</v>
      </c>
      <c r="F18" s="2" t="s">
        <v>29</v>
      </c>
      <c r="G18" s="2">
        <f>[9]БУОР_стр.1_2!E17</f>
        <v>9567</v>
      </c>
      <c r="H18" s="2">
        <f>[9]БУОР_стр.1_2!F17</f>
        <v>17882.362318809086</v>
      </c>
      <c r="I18" s="2" t="s">
        <v>29</v>
      </c>
      <c r="J18" s="2" t="s">
        <v>29</v>
      </c>
      <c r="K18" s="2">
        <f>[9]БУОР_стр.1_2!G17</f>
        <v>0</v>
      </c>
      <c r="L18" s="2">
        <v>18544.423358075626</v>
      </c>
      <c r="M18" s="2" t="s">
        <v>29</v>
      </c>
      <c r="N18" s="2" t="s">
        <v>29</v>
      </c>
      <c r="O18" s="2">
        <v>19230.567022324423</v>
      </c>
      <c r="P18" s="2" t="s">
        <v>29</v>
      </c>
      <c r="Q18" s="2" t="s">
        <v>29</v>
      </c>
      <c r="R18" s="2">
        <v>19942.098002150426</v>
      </c>
      <c r="S18" s="2" t="s">
        <v>29</v>
      </c>
      <c r="T18" s="2" t="s">
        <v>29</v>
      </c>
      <c r="U18" s="2">
        <v>20679.955628229989</v>
      </c>
      <c r="V18" s="2" t="s">
        <v>29</v>
      </c>
      <c r="W18" s="2" t="s">
        <v>29</v>
      </c>
      <c r="X18" s="2">
        <v>21445.113986474498</v>
      </c>
      <c r="Y18" s="2" t="s">
        <v>29</v>
      </c>
      <c r="Z18" s="2" t="s">
        <v>29</v>
      </c>
      <c r="AA18" s="2">
        <f t="shared" si="0"/>
        <v>21445.113986474498</v>
      </c>
      <c r="AB18" s="2" t="s">
        <v>29</v>
      </c>
      <c r="AC18" s="2" t="s">
        <v>29</v>
      </c>
      <c r="AD18" s="2">
        <f t="shared" si="1"/>
        <v>21445.113986474498</v>
      </c>
      <c r="AE18" s="2" t="s">
        <v>29</v>
      </c>
      <c r="AF18" s="2" t="s">
        <v>29</v>
      </c>
      <c r="AG18" s="2">
        <f t="shared" si="2"/>
        <v>21445.113986474498</v>
      </c>
      <c r="AH18" s="2" t="s">
        <v>29</v>
      </c>
      <c r="AI18" s="2" t="s">
        <v>29</v>
      </c>
      <c r="AJ18" s="2">
        <f t="shared" si="3"/>
        <v>21445.113986474498</v>
      </c>
      <c r="AK18" s="2" t="s">
        <v>29</v>
      </c>
      <c r="AL18" s="2" t="s">
        <v>29</v>
      </c>
      <c r="AM18" s="2">
        <f t="shared" si="4"/>
        <v>21445.113986474498</v>
      </c>
      <c r="AN18" s="2" t="s">
        <v>29</v>
      </c>
      <c r="AO18" s="2" t="s">
        <v>29</v>
      </c>
      <c r="AP18" s="2">
        <f t="shared" si="5"/>
        <v>21445.113986474498</v>
      </c>
      <c r="AQ18" s="2" t="s">
        <v>29</v>
      </c>
      <c r="AR18" s="2" t="s">
        <v>29</v>
      </c>
      <c r="AS18" s="2">
        <f t="shared" si="6"/>
        <v>21445.113986474498</v>
      </c>
      <c r="AT18" s="2" t="s">
        <v>29</v>
      </c>
      <c r="AU18" s="2" t="s">
        <v>29</v>
      </c>
      <c r="AV18" s="2">
        <f t="shared" si="7"/>
        <v>21445.113986474498</v>
      </c>
      <c r="AW18" s="2" t="s">
        <v>29</v>
      </c>
      <c r="AX18" s="2" t="s">
        <v>29</v>
      </c>
      <c r="AY18" s="2">
        <f t="shared" si="8"/>
        <v>21445.113986474498</v>
      </c>
      <c r="AZ18" s="2" t="s">
        <v>29</v>
      </c>
      <c r="BA18" s="2" t="s">
        <v>29</v>
      </c>
      <c r="BB18" s="2">
        <f t="shared" si="9"/>
        <v>21445.113986474498</v>
      </c>
      <c r="BC18" s="2" t="s">
        <v>29</v>
      </c>
      <c r="BD18" s="2" t="s">
        <v>29</v>
      </c>
      <c r="BE18" s="2">
        <f t="shared" si="10"/>
        <v>21445.113986474498</v>
      </c>
      <c r="BF18" s="2" t="s">
        <v>29</v>
      </c>
      <c r="BG18" s="2" t="s">
        <v>29</v>
      </c>
      <c r="BH18" s="2">
        <f t="shared" si="11"/>
        <v>21445.113986474498</v>
      </c>
      <c r="BI18" s="2" t="s">
        <v>29</v>
      </c>
      <c r="BJ18" s="2" t="s">
        <v>29</v>
      </c>
      <c r="BK18" s="2">
        <f t="shared" si="12"/>
        <v>21445.113986474498</v>
      </c>
      <c r="BL18" s="2" t="s">
        <v>29</v>
      </c>
      <c r="BM18" s="2" t="s">
        <v>29</v>
      </c>
      <c r="BN18" s="2">
        <f t="shared" si="13"/>
        <v>21445.113986474498</v>
      </c>
      <c r="BO18" s="2" t="s">
        <v>29</v>
      </c>
      <c r="BP18" s="2" t="s">
        <v>29</v>
      </c>
      <c r="BQ18" s="2">
        <f t="shared" si="14"/>
        <v>21445.113986474498</v>
      </c>
      <c r="BR18" s="2" t="s">
        <v>29</v>
      </c>
      <c r="BS18" s="2" t="s">
        <v>29</v>
      </c>
      <c r="BT18" s="2">
        <f>[9]БУОР_стр.1_2!AB17</f>
        <v>20843.723028479155</v>
      </c>
      <c r="BU18" s="21" t="str">
        <f>[9]Расчет_тарифа_стр.1_3!AG21</f>
        <v>х</v>
      </c>
      <c r="BV18" s="21" t="str">
        <f>[9]Расчет_тарифа_стр.1_3!AH21</f>
        <v>х</v>
      </c>
      <c r="BW18" s="2">
        <f>[9]БУОР_стр.1_2!AC17</f>
        <v>13474</v>
      </c>
      <c r="BX18" s="2">
        <f>[9]БУОР_стр.1_2!AD17</f>
        <v>22025.589226586086</v>
      </c>
      <c r="BY18" s="21" t="str">
        <f>[9]Расчет_тарифа_стр.1_3!AK21</f>
        <v>х</v>
      </c>
      <c r="BZ18" s="21" t="str">
        <f>[9]Расчет_тарифа_стр.1_3!AL21</f>
        <v>х</v>
      </c>
      <c r="CA18" s="2">
        <f>[9]БУОР_стр.1_2!AE17</f>
        <v>0</v>
      </c>
      <c r="CB18" s="2">
        <v>22840.538427721542</v>
      </c>
      <c r="CC18" s="2" t="s">
        <v>29</v>
      </c>
      <c r="CD18" s="2" t="s">
        <v>29</v>
      </c>
      <c r="CE18" s="2">
        <v>23685.638349547236</v>
      </c>
      <c r="CF18" s="2" t="s">
        <v>29</v>
      </c>
      <c r="CG18" s="2" t="s">
        <v>29</v>
      </c>
      <c r="CH18" s="2">
        <v>24562.006968480484</v>
      </c>
      <c r="CI18" s="2" t="s">
        <v>29</v>
      </c>
      <c r="CJ18" s="2" t="s">
        <v>29</v>
      </c>
      <c r="CK18" s="2">
        <v>25470.801226314259</v>
      </c>
      <c r="CL18" s="2" t="s">
        <v>29</v>
      </c>
      <c r="CM18" s="2" t="s">
        <v>29</v>
      </c>
      <c r="CN18" s="2">
        <v>26413.220871687885</v>
      </c>
      <c r="CO18" s="2" t="s">
        <v>29</v>
      </c>
      <c r="CP18" s="2" t="s">
        <v>29</v>
      </c>
      <c r="CQ18" s="21">
        <f t="shared" si="15"/>
        <v>26413.220871687885</v>
      </c>
      <c r="CR18" s="2" t="s">
        <v>29</v>
      </c>
      <c r="CS18" s="2" t="s">
        <v>29</v>
      </c>
      <c r="CT18" s="21">
        <f t="shared" si="16"/>
        <v>26413.220871687885</v>
      </c>
      <c r="CU18" s="2" t="s">
        <v>29</v>
      </c>
      <c r="CV18" s="2" t="s">
        <v>29</v>
      </c>
      <c r="CW18" s="21">
        <f t="shared" si="17"/>
        <v>26413.220871687885</v>
      </c>
      <c r="CX18" s="2" t="s">
        <v>29</v>
      </c>
      <c r="CY18" s="2" t="s">
        <v>29</v>
      </c>
      <c r="CZ18" s="21">
        <f t="shared" si="18"/>
        <v>26413.220871687885</v>
      </c>
      <c r="DA18" s="2" t="s">
        <v>29</v>
      </c>
      <c r="DB18" s="2" t="s">
        <v>29</v>
      </c>
      <c r="DC18" s="21">
        <f t="shared" si="19"/>
        <v>26413.220871687885</v>
      </c>
      <c r="DD18" s="2" t="s">
        <v>29</v>
      </c>
      <c r="DE18" s="2" t="s">
        <v>29</v>
      </c>
      <c r="DF18" s="21">
        <f t="shared" si="20"/>
        <v>26413.220871687885</v>
      </c>
      <c r="DG18" s="2" t="s">
        <v>29</v>
      </c>
      <c r="DH18" s="2" t="s">
        <v>29</v>
      </c>
      <c r="DI18" s="21">
        <f t="shared" si="21"/>
        <v>26413.220871687885</v>
      </c>
      <c r="DJ18" s="2" t="s">
        <v>29</v>
      </c>
      <c r="DK18" s="2" t="s">
        <v>29</v>
      </c>
      <c r="DL18" s="21">
        <f t="shared" si="22"/>
        <v>26413.220871687885</v>
      </c>
      <c r="DM18" s="2" t="s">
        <v>29</v>
      </c>
      <c r="DN18" s="2" t="s">
        <v>29</v>
      </c>
      <c r="DO18" s="21">
        <f t="shared" si="23"/>
        <v>26413.220871687885</v>
      </c>
      <c r="DP18" s="2" t="s">
        <v>29</v>
      </c>
      <c r="DQ18" s="2" t="s">
        <v>29</v>
      </c>
      <c r="DR18" s="21">
        <f t="shared" si="24"/>
        <v>26413.220871687885</v>
      </c>
      <c r="DS18" s="2" t="s">
        <v>29</v>
      </c>
      <c r="DT18" s="2" t="s">
        <v>29</v>
      </c>
      <c r="DU18" s="21">
        <f t="shared" si="25"/>
        <v>26413.220871687885</v>
      </c>
      <c r="DV18" s="2" t="s">
        <v>29</v>
      </c>
      <c r="DW18" s="2" t="s">
        <v>29</v>
      </c>
      <c r="DX18" s="21">
        <f t="shared" si="26"/>
        <v>26413.220871687885</v>
      </c>
      <c r="DY18" s="2" t="s">
        <v>29</v>
      </c>
      <c r="DZ18" s="2" t="s">
        <v>29</v>
      </c>
      <c r="EA18" s="21">
        <f t="shared" si="27"/>
        <v>26413.220871687885</v>
      </c>
      <c r="EB18" s="2" t="s">
        <v>29</v>
      </c>
      <c r="EC18" s="2" t="s">
        <v>29</v>
      </c>
      <c r="ED18" s="21">
        <f t="shared" si="28"/>
        <v>26413.220871687885</v>
      </c>
      <c r="EE18" s="2" t="s">
        <v>29</v>
      </c>
      <c r="EF18" s="2" t="s">
        <v>29</v>
      </c>
      <c r="EG18" s="21">
        <f t="shared" si="29"/>
        <v>26413.220871687885</v>
      </c>
      <c r="EH18" s="2" t="s">
        <v>29</v>
      </c>
      <c r="EI18" s="2" t="s">
        <v>29</v>
      </c>
    </row>
    <row r="19" spans="1:141">
      <c r="A19" s="1" t="s">
        <v>88</v>
      </c>
      <c r="B19" s="22" t="s">
        <v>89</v>
      </c>
      <c r="C19" s="19" t="s">
        <v>76</v>
      </c>
      <c r="D19" s="2">
        <f>[9]БУОР_стр.1_2!D19</f>
        <v>3345.5573684417591</v>
      </c>
      <c r="E19" s="2" t="s">
        <v>29</v>
      </c>
      <c r="F19" s="2" t="s">
        <v>29</v>
      </c>
      <c r="G19" s="2">
        <f>[9]БУОР_стр.1_2!E19</f>
        <v>16718</v>
      </c>
      <c r="H19" s="2">
        <f>[9]БУОР_стр.1_2!F19</f>
        <v>3557.1973275693849</v>
      </c>
      <c r="I19" s="2" t="s">
        <v>29</v>
      </c>
      <c r="J19" s="2" t="s">
        <v>29</v>
      </c>
      <c r="K19" s="2">
        <f>[9]БУОР_стр.1_2!G19</f>
        <v>0</v>
      </c>
      <c r="L19" s="2">
        <v>3688.8155784891451</v>
      </c>
      <c r="M19" s="2" t="s">
        <v>29</v>
      </c>
      <c r="N19" s="2" t="s">
        <v>29</v>
      </c>
      <c r="O19" s="2">
        <v>3825.3017548905113</v>
      </c>
      <c r="P19" s="2" t="s">
        <v>29</v>
      </c>
      <c r="Q19" s="2" t="s">
        <v>29</v>
      </c>
      <c r="R19" s="2">
        <v>3966.8379198186271</v>
      </c>
      <c r="S19" s="2" t="s">
        <v>29</v>
      </c>
      <c r="T19" s="2" t="s">
        <v>29</v>
      </c>
      <c r="U19" s="2">
        <v>4113.6109228489786</v>
      </c>
      <c r="V19" s="2" t="s">
        <v>29</v>
      </c>
      <c r="W19" s="2" t="s">
        <v>29</v>
      </c>
      <c r="X19" s="2">
        <v>4265.8145269913439</v>
      </c>
      <c r="Y19" s="2" t="s">
        <v>29</v>
      </c>
      <c r="Z19" s="2" t="s">
        <v>29</v>
      </c>
      <c r="AA19" s="2">
        <f t="shared" si="0"/>
        <v>4265.8145269913439</v>
      </c>
      <c r="AB19" s="2" t="s">
        <v>29</v>
      </c>
      <c r="AC19" s="2" t="s">
        <v>29</v>
      </c>
      <c r="AD19" s="2">
        <f t="shared" si="1"/>
        <v>4265.8145269913439</v>
      </c>
      <c r="AE19" s="2" t="s">
        <v>29</v>
      </c>
      <c r="AF19" s="2" t="s">
        <v>29</v>
      </c>
      <c r="AG19" s="2">
        <f t="shared" si="2"/>
        <v>4265.8145269913439</v>
      </c>
      <c r="AH19" s="2" t="s">
        <v>29</v>
      </c>
      <c r="AI19" s="2" t="s">
        <v>29</v>
      </c>
      <c r="AJ19" s="2">
        <f t="shared" si="3"/>
        <v>4265.8145269913439</v>
      </c>
      <c r="AK19" s="2" t="s">
        <v>29</v>
      </c>
      <c r="AL19" s="2" t="s">
        <v>29</v>
      </c>
      <c r="AM19" s="2">
        <f t="shared" si="4"/>
        <v>4265.8145269913439</v>
      </c>
      <c r="AN19" s="2" t="s">
        <v>29</v>
      </c>
      <c r="AO19" s="2" t="s">
        <v>29</v>
      </c>
      <c r="AP19" s="2">
        <f t="shared" si="5"/>
        <v>4265.8145269913439</v>
      </c>
      <c r="AQ19" s="2" t="s">
        <v>29</v>
      </c>
      <c r="AR19" s="2" t="s">
        <v>29</v>
      </c>
      <c r="AS19" s="2">
        <f t="shared" si="6"/>
        <v>4265.8145269913439</v>
      </c>
      <c r="AT19" s="2" t="s">
        <v>29</v>
      </c>
      <c r="AU19" s="2" t="s">
        <v>29</v>
      </c>
      <c r="AV19" s="2">
        <f t="shared" si="7"/>
        <v>4265.8145269913439</v>
      </c>
      <c r="AW19" s="2" t="s">
        <v>29</v>
      </c>
      <c r="AX19" s="2" t="s">
        <v>29</v>
      </c>
      <c r="AY19" s="2">
        <f t="shared" si="8"/>
        <v>4265.8145269913439</v>
      </c>
      <c r="AZ19" s="2" t="s">
        <v>29</v>
      </c>
      <c r="BA19" s="2" t="s">
        <v>29</v>
      </c>
      <c r="BB19" s="2">
        <f t="shared" si="9"/>
        <v>4265.8145269913439</v>
      </c>
      <c r="BC19" s="2" t="s">
        <v>29</v>
      </c>
      <c r="BD19" s="2" t="s">
        <v>29</v>
      </c>
      <c r="BE19" s="2">
        <f t="shared" si="10"/>
        <v>4265.8145269913439</v>
      </c>
      <c r="BF19" s="2" t="s">
        <v>29</v>
      </c>
      <c r="BG19" s="2" t="s">
        <v>29</v>
      </c>
      <c r="BH19" s="2">
        <f t="shared" si="11"/>
        <v>4265.8145269913439</v>
      </c>
      <c r="BI19" s="2" t="s">
        <v>29</v>
      </c>
      <c r="BJ19" s="2" t="s">
        <v>29</v>
      </c>
      <c r="BK19" s="2">
        <f t="shared" si="12"/>
        <v>4265.8145269913439</v>
      </c>
      <c r="BL19" s="2" t="s">
        <v>29</v>
      </c>
      <c r="BM19" s="2" t="s">
        <v>29</v>
      </c>
      <c r="BN19" s="2">
        <f t="shared" si="13"/>
        <v>4265.8145269913439</v>
      </c>
      <c r="BO19" s="2" t="s">
        <v>29</v>
      </c>
      <c r="BP19" s="2" t="s">
        <v>29</v>
      </c>
      <c r="BQ19" s="2">
        <f t="shared" si="14"/>
        <v>4265.8145269913439</v>
      </c>
      <c r="BR19" s="2" t="s">
        <v>29</v>
      </c>
      <c r="BS19" s="2" t="s">
        <v>29</v>
      </c>
      <c r="BT19" s="2">
        <f>[9]БУОР_стр.1_2!AB19</f>
        <v>2394.7034591362358</v>
      </c>
      <c r="BU19" s="21" t="str">
        <f>[9]Расчет_тарифа_стр.1_3!AG22</f>
        <v>х</v>
      </c>
      <c r="BV19" s="21" t="str">
        <f>[9]Расчет_тарифа_стр.1_3!AH22</f>
        <v>х</v>
      </c>
      <c r="BW19" s="2">
        <f>[9]БУОР_стр.1_2!AC19</f>
        <v>11455</v>
      </c>
      <c r="BX19" s="2">
        <f>[9]БУОР_стр.1_2!AD19</f>
        <v>2546.1923999611945</v>
      </c>
      <c r="BY19" s="21" t="str">
        <f>[9]Расчет_тарифа_стр.1_3!AK22</f>
        <v>х</v>
      </c>
      <c r="BZ19" s="21" t="str">
        <f>[9]Расчет_тарифа_стр.1_3!AL22</f>
        <v>х</v>
      </c>
      <c r="CA19" s="2">
        <f>[9]БУОР_стр.1_2!AE19</f>
        <v>0</v>
      </c>
      <c r="CB19" s="2">
        <v>2640.4084296387309</v>
      </c>
      <c r="CC19" s="2" t="s">
        <v>29</v>
      </c>
      <c r="CD19" s="2" t="s">
        <v>29</v>
      </c>
      <c r="CE19" s="2">
        <v>2738.1035415334086</v>
      </c>
      <c r="CF19" s="2" t="s">
        <v>29</v>
      </c>
      <c r="CG19" s="2" t="s">
        <v>29</v>
      </c>
      <c r="CH19" s="2">
        <v>2839.4133725681168</v>
      </c>
      <c r="CI19" s="2" t="s">
        <v>29</v>
      </c>
      <c r="CJ19" s="2" t="s">
        <v>29</v>
      </c>
      <c r="CK19" s="2">
        <v>2944.4716673510343</v>
      </c>
      <c r="CL19" s="2" t="s">
        <v>29</v>
      </c>
      <c r="CM19" s="2" t="s">
        <v>29</v>
      </c>
      <c r="CN19" s="2">
        <v>3053.417119040842</v>
      </c>
      <c r="CO19" s="2" t="s">
        <v>29</v>
      </c>
      <c r="CP19" s="2" t="s">
        <v>29</v>
      </c>
      <c r="CQ19" s="21">
        <f t="shared" si="15"/>
        <v>3053.417119040842</v>
      </c>
      <c r="CR19" s="2" t="s">
        <v>29</v>
      </c>
      <c r="CS19" s="2" t="s">
        <v>29</v>
      </c>
      <c r="CT19" s="21">
        <f t="shared" si="16"/>
        <v>3053.417119040842</v>
      </c>
      <c r="CU19" s="2" t="s">
        <v>29</v>
      </c>
      <c r="CV19" s="2" t="s">
        <v>29</v>
      </c>
      <c r="CW19" s="21">
        <f t="shared" si="17"/>
        <v>3053.417119040842</v>
      </c>
      <c r="CX19" s="2" t="s">
        <v>29</v>
      </c>
      <c r="CY19" s="2" t="s">
        <v>29</v>
      </c>
      <c r="CZ19" s="21">
        <f t="shared" si="18"/>
        <v>3053.417119040842</v>
      </c>
      <c r="DA19" s="2" t="s">
        <v>29</v>
      </c>
      <c r="DB19" s="2" t="s">
        <v>29</v>
      </c>
      <c r="DC19" s="21">
        <f t="shared" si="19"/>
        <v>3053.417119040842</v>
      </c>
      <c r="DD19" s="2" t="s">
        <v>29</v>
      </c>
      <c r="DE19" s="2" t="s">
        <v>29</v>
      </c>
      <c r="DF19" s="21">
        <f t="shared" si="20"/>
        <v>3053.417119040842</v>
      </c>
      <c r="DG19" s="2" t="s">
        <v>29</v>
      </c>
      <c r="DH19" s="2" t="s">
        <v>29</v>
      </c>
      <c r="DI19" s="21">
        <f t="shared" si="21"/>
        <v>3053.417119040842</v>
      </c>
      <c r="DJ19" s="2" t="s">
        <v>29</v>
      </c>
      <c r="DK19" s="2" t="s">
        <v>29</v>
      </c>
      <c r="DL19" s="21">
        <f t="shared" si="22"/>
        <v>3053.417119040842</v>
      </c>
      <c r="DM19" s="2" t="s">
        <v>29</v>
      </c>
      <c r="DN19" s="2" t="s">
        <v>29</v>
      </c>
      <c r="DO19" s="21">
        <f t="shared" si="23"/>
        <v>3053.417119040842</v>
      </c>
      <c r="DP19" s="2" t="s">
        <v>29</v>
      </c>
      <c r="DQ19" s="2" t="s">
        <v>29</v>
      </c>
      <c r="DR19" s="21">
        <f t="shared" si="24"/>
        <v>3053.417119040842</v>
      </c>
      <c r="DS19" s="2" t="s">
        <v>29</v>
      </c>
      <c r="DT19" s="2" t="s">
        <v>29</v>
      </c>
      <c r="DU19" s="21">
        <f t="shared" si="25"/>
        <v>3053.417119040842</v>
      </c>
      <c r="DV19" s="2" t="s">
        <v>29</v>
      </c>
      <c r="DW19" s="2" t="s">
        <v>29</v>
      </c>
      <c r="DX19" s="21">
        <f t="shared" si="26"/>
        <v>3053.417119040842</v>
      </c>
      <c r="DY19" s="2" t="s">
        <v>29</v>
      </c>
      <c r="DZ19" s="2" t="s">
        <v>29</v>
      </c>
      <c r="EA19" s="21">
        <f t="shared" si="27"/>
        <v>3053.417119040842</v>
      </c>
      <c r="EB19" s="2" t="s">
        <v>29</v>
      </c>
      <c r="EC19" s="2" t="s">
        <v>29</v>
      </c>
      <c r="ED19" s="21">
        <f t="shared" si="28"/>
        <v>3053.417119040842</v>
      </c>
      <c r="EE19" s="2" t="s">
        <v>29</v>
      </c>
      <c r="EF19" s="2" t="s">
        <v>29</v>
      </c>
      <c r="EG19" s="21">
        <f t="shared" si="29"/>
        <v>3053.417119040842</v>
      </c>
      <c r="EH19" s="2" t="s">
        <v>29</v>
      </c>
      <c r="EI19" s="2" t="s">
        <v>29</v>
      </c>
    </row>
    <row r="20" spans="1:141">
      <c r="A20" s="1" t="s">
        <v>90</v>
      </c>
      <c r="B20" s="22" t="s">
        <v>238</v>
      </c>
      <c r="C20" s="19" t="s">
        <v>76</v>
      </c>
      <c r="D20" s="2">
        <f>[9]БУОР_стр.1_2!D27</f>
        <v>11644.5740491047</v>
      </c>
      <c r="E20" s="2" t="s">
        <v>29</v>
      </c>
      <c r="F20" s="2" t="s">
        <v>29</v>
      </c>
      <c r="G20" s="2">
        <f>[9]БУОР_стр.1_2!E27</f>
        <v>7722</v>
      </c>
      <c r="H20" s="2">
        <f>[9]БУОР_стр.1_2!F27</f>
        <v>12381.209803451064</v>
      </c>
      <c r="I20" s="2" t="s">
        <v>29</v>
      </c>
      <c r="J20" s="2" t="s">
        <v>29</v>
      </c>
      <c r="K20" s="2">
        <f>[9]БУОР_стр.1_2!G27</f>
        <v>0</v>
      </c>
      <c r="L20" s="2">
        <v>12839.316483336139</v>
      </c>
      <c r="M20" s="2" t="s">
        <v>29</v>
      </c>
      <c r="N20" s="2" t="s">
        <v>29</v>
      </c>
      <c r="O20" s="2">
        <v>13314.371193210067</v>
      </c>
      <c r="P20" s="2" t="s">
        <v>29</v>
      </c>
      <c r="Q20" s="2" t="s">
        <v>29</v>
      </c>
      <c r="R20" s="2">
        <v>13807.002927348978</v>
      </c>
      <c r="S20" s="2" t="s">
        <v>29</v>
      </c>
      <c r="T20" s="2" t="s">
        <v>29</v>
      </c>
      <c r="U20" s="2">
        <v>14317.862035650665</v>
      </c>
      <c r="V20" s="2" t="s">
        <v>29</v>
      </c>
      <c r="W20" s="2" t="s">
        <v>29</v>
      </c>
      <c r="X20" s="2">
        <v>14847.622930959136</v>
      </c>
      <c r="Y20" s="2" t="s">
        <v>29</v>
      </c>
      <c r="Z20" s="2" t="s">
        <v>29</v>
      </c>
      <c r="AA20" s="2">
        <f t="shared" si="0"/>
        <v>14847.622930959136</v>
      </c>
      <c r="AB20" s="2" t="s">
        <v>29</v>
      </c>
      <c r="AC20" s="2" t="s">
        <v>29</v>
      </c>
      <c r="AD20" s="2">
        <f t="shared" si="1"/>
        <v>14847.622930959136</v>
      </c>
      <c r="AE20" s="2" t="s">
        <v>29</v>
      </c>
      <c r="AF20" s="2" t="s">
        <v>29</v>
      </c>
      <c r="AG20" s="2">
        <f t="shared" si="2"/>
        <v>14847.622930959136</v>
      </c>
      <c r="AH20" s="2" t="s">
        <v>29</v>
      </c>
      <c r="AI20" s="2" t="s">
        <v>29</v>
      </c>
      <c r="AJ20" s="2">
        <f t="shared" si="3"/>
        <v>14847.622930959136</v>
      </c>
      <c r="AK20" s="2" t="s">
        <v>29</v>
      </c>
      <c r="AL20" s="2" t="s">
        <v>29</v>
      </c>
      <c r="AM20" s="2">
        <f t="shared" si="4"/>
        <v>14847.622930959136</v>
      </c>
      <c r="AN20" s="2" t="s">
        <v>29</v>
      </c>
      <c r="AO20" s="2" t="s">
        <v>29</v>
      </c>
      <c r="AP20" s="2">
        <f t="shared" si="5"/>
        <v>14847.622930959136</v>
      </c>
      <c r="AQ20" s="2" t="s">
        <v>29</v>
      </c>
      <c r="AR20" s="2" t="s">
        <v>29</v>
      </c>
      <c r="AS20" s="2">
        <f t="shared" si="6"/>
        <v>14847.622930959136</v>
      </c>
      <c r="AT20" s="2" t="s">
        <v>29</v>
      </c>
      <c r="AU20" s="2" t="s">
        <v>29</v>
      </c>
      <c r="AV20" s="2">
        <f t="shared" si="7"/>
        <v>14847.622930959136</v>
      </c>
      <c r="AW20" s="2" t="s">
        <v>29</v>
      </c>
      <c r="AX20" s="2" t="s">
        <v>29</v>
      </c>
      <c r="AY20" s="2">
        <f t="shared" si="8"/>
        <v>14847.622930959136</v>
      </c>
      <c r="AZ20" s="2" t="s">
        <v>29</v>
      </c>
      <c r="BA20" s="2" t="s">
        <v>29</v>
      </c>
      <c r="BB20" s="2">
        <f t="shared" si="9"/>
        <v>14847.622930959136</v>
      </c>
      <c r="BC20" s="2" t="s">
        <v>29</v>
      </c>
      <c r="BD20" s="2" t="s">
        <v>29</v>
      </c>
      <c r="BE20" s="2">
        <f t="shared" si="10"/>
        <v>14847.622930959136</v>
      </c>
      <c r="BF20" s="2" t="s">
        <v>29</v>
      </c>
      <c r="BG20" s="2" t="s">
        <v>29</v>
      </c>
      <c r="BH20" s="2">
        <f t="shared" si="11"/>
        <v>14847.622930959136</v>
      </c>
      <c r="BI20" s="2" t="s">
        <v>29</v>
      </c>
      <c r="BJ20" s="2" t="s">
        <v>29</v>
      </c>
      <c r="BK20" s="2">
        <f t="shared" si="12"/>
        <v>14847.622930959136</v>
      </c>
      <c r="BL20" s="2" t="s">
        <v>29</v>
      </c>
      <c r="BM20" s="2" t="s">
        <v>29</v>
      </c>
      <c r="BN20" s="2">
        <f t="shared" si="13"/>
        <v>14847.622930959136</v>
      </c>
      <c r="BO20" s="2" t="s">
        <v>29</v>
      </c>
      <c r="BP20" s="2" t="s">
        <v>29</v>
      </c>
      <c r="BQ20" s="2">
        <f t="shared" si="14"/>
        <v>14847.622930959136</v>
      </c>
      <c r="BR20" s="2" t="s">
        <v>29</v>
      </c>
      <c r="BS20" s="2" t="s">
        <v>29</v>
      </c>
      <c r="BT20" s="2">
        <f>[9]БУОР_стр.1_2!AB27</f>
        <v>6966.4083595088832</v>
      </c>
      <c r="BU20" s="21" t="str">
        <f>[9]Расчет_тарифа_стр.1_3!AG23</f>
        <v>х</v>
      </c>
      <c r="BV20" s="21" t="str">
        <f>[9]Расчет_тарифа_стр.1_3!AH23</f>
        <v>х</v>
      </c>
      <c r="BW20" s="2">
        <f>[9]БУОР_стр.1_2!AC27</f>
        <v>9294</v>
      </c>
      <c r="BX20" s="2">
        <f>[9]БУОР_стр.1_2!AD27</f>
        <v>7407.1033523314154</v>
      </c>
      <c r="BY20" s="21" t="str">
        <f>[9]Расчет_тарифа_стр.1_3!AK23</f>
        <v>х</v>
      </c>
      <c r="BZ20" s="21" t="str">
        <f>[9]Расчет_тарифа_стр.1_3!AL23</f>
        <v>х</v>
      </c>
      <c r="CA20" s="2">
        <f>[9]БУОР_стр.1_2!AE27</f>
        <v>0</v>
      </c>
      <c r="CB20" s="2">
        <v>7681.1619287535059</v>
      </c>
      <c r="CC20" s="2" t="s">
        <v>29</v>
      </c>
      <c r="CD20" s="2" t="s">
        <v>29</v>
      </c>
      <c r="CE20" s="2">
        <v>7965.3649201116968</v>
      </c>
      <c r="CF20" s="2" t="s">
        <v>29</v>
      </c>
      <c r="CG20" s="2" t="s">
        <v>29</v>
      </c>
      <c r="CH20" s="2">
        <v>8260.0834221499299</v>
      </c>
      <c r="CI20" s="2" t="s">
        <v>29</v>
      </c>
      <c r="CJ20" s="2" t="s">
        <v>29</v>
      </c>
      <c r="CK20" s="2">
        <v>8565.70650876336</v>
      </c>
      <c r="CL20" s="2" t="s">
        <v>29</v>
      </c>
      <c r="CM20" s="2" t="s">
        <v>29</v>
      </c>
      <c r="CN20" s="2">
        <v>8882.6376495812601</v>
      </c>
      <c r="CO20" s="2" t="s">
        <v>29</v>
      </c>
      <c r="CP20" s="2" t="s">
        <v>29</v>
      </c>
      <c r="CQ20" s="21">
        <f t="shared" si="15"/>
        <v>8882.6376495812601</v>
      </c>
      <c r="CR20" s="2" t="s">
        <v>29</v>
      </c>
      <c r="CS20" s="2" t="s">
        <v>29</v>
      </c>
      <c r="CT20" s="21">
        <f t="shared" si="16"/>
        <v>8882.6376495812601</v>
      </c>
      <c r="CU20" s="2" t="s">
        <v>29</v>
      </c>
      <c r="CV20" s="2" t="s">
        <v>29</v>
      </c>
      <c r="CW20" s="21">
        <f t="shared" si="17"/>
        <v>8882.6376495812601</v>
      </c>
      <c r="CX20" s="2" t="s">
        <v>29</v>
      </c>
      <c r="CY20" s="2" t="s">
        <v>29</v>
      </c>
      <c r="CZ20" s="21">
        <f t="shared" si="18"/>
        <v>8882.6376495812601</v>
      </c>
      <c r="DA20" s="2" t="s">
        <v>29</v>
      </c>
      <c r="DB20" s="2" t="s">
        <v>29</v>
      </c>
      <c r="DC20" s="21">
        <f t="shared" si="19"/>
        <v>8882.6376495812601</v>
      </c>
      <c r="DD20" s="2" t="s">
        <v>29</v>
      </c>
      <c r="DE20" s="2" t="s">
        <v>29</v>
      </c>
      <c r="DF20" s="21">
        <f t="shared" si="20"/>
        <v>8882.6376495812601</v>
      </c>
      <c r="DG20" s="2" t="s">
        <v>29</v>
      </c>
      <c r="DH20" s="2" t="s">
        <v>29</v>
      </c>
      <c r="DI20" s="21">
        <f t="shared" si="21"/>
        <v>8882.6376495812601</v>
      </c>
      <c r="DJ20" s="2" t="s">
        <v>29</v>
      </c>
      <c r="DK20" s="2" t="s">
        <v>29</v>
      </c>
      <c r="DL20" s="21">
        <f t="shared" si="22"/>
        <v>8882.6376495812601</v>
      </c>
      <c r="DM20" s="2" t="s">
        <v>29</v>
      </c>
      <c r="DN20" s="2" t="s">
        <v>29</v>
      </c>
      <c r="DO20" s="21">
        <f t="shared" si="23"/>
        <v>8882.6376495812601</v>
      </c>
      <c r="DP20" s="2" t="s">
        <v>29</v>
      </c>
      <c r="DQ20" s="2" t="s">
        <v>29</v>
      </c>
      <c r="DR20" s="21">
        <f t="shared" si="24"/>
        <v>8882.6376495812601</v>
      </c>
      <c r="DS20" s="2" t="s">
        <v>29</v>
      </c>
      <c r="DT20" s="2" t="s">
        <v>29</v>
      </c>
      <c r="DU20" s="21">
        <f t="shared" si="25"/>
        <v>8882.6376495812601</v>
      </c>
      <c r="DV20" s="2" t="s">
        <v>29</v>
      </c>
      <c r="DW20" s="2" t="s">
        <v>29</v>
      </c>
      <c r="DX20" s="21">
        <f t="shared" si="26"/>
        <v>8882.6376495812601</v>
      </c>
      <c r="DY20" s="2" t="s">
        <v>29</v>
      </c>
      <c r="DZ20" s="2" t="s">
        <v>29</v>
      </c>
      <c r="EA20" s="21">
        <f t="shared" si="27"/>
        <v>8882.6376495812601</v>
      </c>
      <c r="EB20" s="2" t="s">
        <v>29</v>
      </c>
      <c r="EC20" s="2" t="s">
        <v>29</v>
      </c>
      <c r="ED20" s="21">
        <f t="shared" si="28"/>
        <v>8882.6376495812601</v>
      </c>
      <c r="EE20" s="2" t="s">
        <v>29</v>
      </c>
      <c r="EF20" s="2" t="s">
        <v>29</v>
      </c>
      <c r="EG20" s="21">
        <f t="shared" si="29"/>
        <v>8882.6376495812601</v>
      </c>
      <c r="EH20" s="2" t="s">
        <v>29</v>
      </c>
      <c r="EI20" s="2" t="s">
        <v>29</v>
      </c>
    </row>
    <row r="21" spans="1:141">
      <c r="A21" s="1" t="s">
        <v>91</v>
      </c>
      <c r="B21" s="22" t="s">
        <v>92</v>
      </c>
      <c r="C21" s="19" t="s">
        <v>76</v>
      </c>
      <c r="D21" s="2">
        <f>[9]БУОР_стр.1_2!D28</f>
        <v>11883.74312362566</v>
      </c>
      <c r="E21" s="2" t="s">
        <v>29</v>
      </c>
      <c r="F21" s="2" t="s">
        <v>29</v>
      </c>
      <c r="G21" s="2">
        <f>[9]БУОР_стр.1_2!E28</f>
        <v>10634</v>
      </c>
      <c r="H21" s="2">
        <f>[9]БУОР_стр.1_2!F28</f>
        <v>12635.682969106299</v>
      </c>
      <c r="I21" s="2" t="s">
        <v>29</v>
      </c>
      <c r="J21" s="2" t="s">
        <v>29</v>
      </c>
      <c r="K21" s="2">
        <f>[9]БУОР_стр.1_2!G28</f>
        <v>0</v>
      </c>
      <c r="L21" s="2">
        <f>18070.1706869678+5000</f>
        <v>23070.170686967798</v>
      </c>
      <c r="M21" s="2" t="s">
        <v>29</v>
      </c>
      <c r="N21" s="2" t="s">
        <v>29</v>
      </c>
      <c r="O21" s="2">
        <f>L21*1.037</f>
        <v>23923.767002385604</v>
      </c>
      <c r="P21" s="2" t="s">
        <v>29</v>
      </c>
      <c r="Q21" s="2" t="s">
        <v>29</v>
      </c>
      <c r="R21" s="2">
        <f>O21*1.037</f>
        <v>24808.94638147387</v>
      </c>
      <c r="S21" s="2" t="s">
        <v>29</v>
      </c>
      <c r="T21" s="2" t="s">
        <v>29</v>
      </c>
      <c r="U21" s="2">
        <f>R21*1.037</f>
        <v>25726.8773975884</v>
      </c>
      <c r="V21" s="2" t="s">
        <v>29</v>
      </c>
      <c r="W21" s="2" t="s">
        <v>29</v>
      </c>
      <c r="X21" s="2">
        <f>U21*1.037</f>
        <v>26678.771861299167</v>
      </c>
      <c r="Y21" s="2" t="s">
        <v>29</v>
      </c>
      <c r="Z21" s="2" t="s">
        <v>29</v>
      </c>
      <c r="AA21" s="2">
        <f t="shared" si="0"/>
        <v>26678.771861299167</v>
      </c>
      <c r="AB21" s="2" t="s">
        <v>29</v>
      </c>
      <c r="AC21" s="2" t="s">
        <v>29</v>
      </c>
      <c r="AD21" s="2">
        <f t="shared" si="1"/>
        <v>26678.771861299167</v>
      </c>
      <c r="AE21" s="2" t="s">
        <v>29</v>
      </c>
      <c r="AF21" s="2" t="s">
        <v>29</v>
      </c>
      <c r="AG21" s="2">
        <f t="shared" si="2"/>
        <v>26678.771861299167</v>
      </c>
      <c r="AH21" s="2" t="s">
        <v>29</v>
      </c>
      <c r="AI21" s="2" t="s">
        <v>29</v>
      </c>
      <c r="AJ21" s="2">
        <f t="shared" si="3"/>
        <v>26678.771861299167</v>
      </c>
      <c r="AK21" s="2" t="s">
        <v>29</v>
      </c>
      <c r="AL21" s="2" t="s">
        <v>29</v>
      </c>
      <c r="AM21" s="2">
        <f t="shared" si="4"/>
        <v>26678.771861299167</v>
      </c>
      <c r="AN21" s="2" t="s">
        <v>29</v>
      </c>
      <c r="AO21" s="2" t="s">
        <v>29</v>
      </c>
      <c r="AP21" s="2">
        <f t="shared" si="5"/>
        <v>26678.771861299167</v>
      </c>
      <c r="AQ21" s="2" t="s">
        <v>29</v>
      </c>
      <c r="AR21" s="2" t="s">
        <v>29</v>
      </c>
      <c r="AS21" s="2">
        <f t="shared" si="6"/>
        <v>26678.771861299167</v>
      </c>
      <c r="AT21" s="2" t="s">
        <v>29</v>
      </c>
      <c r="AU21" s="2" t="s">
        <v>29</v>
      </c>
      <c r="AV21" s="2">
        <f t="shared" si="7"/>
        <v>26678.771861299167</v>
      </c>
      <c r="AW21" s="2" t="s">
        <v>29</v>
      </c>
      <c r="AX21" s="2" t="s">
        <v>29</v>
      </c>
      <c r="AY21" s="2">
        <f t="shared" si="8"/>
        <v>26678.771861299167</v>
      </c>
      <c r="AZ21" s="2" t="s">
        <v>29</v>
      </c>
      <c r="BA21" s="2" t="s">
        <v>29</v>
      </c>
      <c r="BB21" s="2">
        <f t="shared" si="9"/>
        <v>26678.771861299167</v>
      </c>
      <c r="BC21" s="2" t="s">
        <v>29</v>
      </c>
      <c r="BD21" s="2" t="s">
        <v>29</v>
      </c>
      <c r="BE21" s="2">
        <f t="shared" si="10"/>
        <v>26678.771861299167</v>
      </c>
      <c r="BF21" s="2" t="s">
        <v>29</v>
      </c>
      <c r="BG21" s="2" t="s">
        <v>29</v>
      </c>
      <c r="BH21" s="2">
        <f t="shared" si="11"/>
        <v>26678.771861299167</v>
      </c>
      <c r="BI21" s="2" t="s">
        <v>29</v>
      </c>
      <c r="BJ21" s="2" t="s">
        <v>29</v>
      </c>
      <c r="BK21" s="2">
        <f t="shared" si="12"/>
        <v>26678.771861299167</v>
      </c>
      <c r="BL21" s="2" t="s">
        <v>29</v>
      </c>
      <c r="BM21" s="2" t="s">
        <v>29</v>
      </c>
      <c r="BN21" s="2">
        <f t="shared" si="13"/>
        <v>26678.771861299167</v>
      </c>
      <c r="BO21" s="2" t="s">
        <v>29</v>
      </c>
      <c r="BP21" s="2" t="s">
        <v>29</v>
      </c>
      <c r="BQ21" s="2">
        <f t="shared" si="14"/>
        <v>26678.771861299167</v>
      </c>
      <c r="BR21" s="2" t="s">
        <v>29</v>
      </c>
      <c r="BS21" s="2" t="s">
        <v>29</v>
      </c>
      <c r="BT21" s="2">
        <f>[9]БУОР_стр.1_2!AB28</f>
        <v>2849.2865756429087</v>
      </c>
      <c r="BU21" s="21" t="str">
        <f>[9]Расчет_тарифа_стр.1_3!AG24</f>
        <v>х</v>
      </c>
      <c r="BV21" s="21" t="str">
        <f>[9]Расчет_тарифа_стр.1_3!AH24</f>
        <v>х</v>
      </c>
      <c r="BW21" s="2">
        <f>[9]БУОР_стр.1_2!AC28</f>
        <v>9456</v>
      </c>
      <c r="BX21" s="2">
        <f>[9]БУОР_стр.1_2!AD28</f>
        <v>3029.973078574867</v>
      </c>
      <c r="BY21" s="21" t="str">
        <f>[9]Расчет_тарифа_стр.1_3!AK24</f>
        <v>х</v>
      </c>
      <c r="BZ21" s="21" t="str">
        <f>[9]Расчет_тарифа_стр.1_3!AL24</f>
        <v>х</v>
      </c>
      <c r="CA21" s="2">
        <f>[9]БУОР_стр.1_2!AE28</f>
        <v>0</v>
      </c>
      <c r="CB21" s="2">
        <v>5080.9189262237505</v>
      </c>
      <c r="CC21" s="2" t="s">
        <v>29</v>
      </c>
      <c r="CD21" s="2" t="s">
        <v>29</v>
      </c>
      <c r="CE21" s="2">
        <v>5268.9129264940293</v>
      </c>
      <c r="CF21" s="2" t="s">
        <v>29</v>
      </c>
      <c r="CG21" s="2" t="s">
        <v>29</v>
      </c>
      <c r="CH21" s="2">
        <v>5463.8627047743075</v>
      </c>
      <c r="CI21" s="2" t="s">
        <v>29</v>
      </c>
      <c r="CJ21" s="2" t="s">
        <v>29</v>
      </c>
      <c r="CK21" s="2">
        <v>5666.0256248509568</v>
      </c>
      <c r="CL21" s="2" t="s">
        <v>29</v>
      </c>
      <c r="CM21" s="2" t="s">
        <v>29</v>
      </c>
      <c r="CN21" s="2">
        <v>5875.6685729704413</v>
      </c>
      <c r="CO21" s="2" t="s">
        <v>29</v>
      </c>
      <c r="CP21" s="2" t="s">
        <v>29</v>
      </c>
      <c r="CQ21" s="21">
        <f t="shared" si="15"/>
        <v>5875.6685729704413</v>
      </c>
      <c r="CR21" s="2" t="s">
        <v>29</v>
      </c>
      <c r="CS21" s="2" t="s">
        <v>29</v>
      </c>
      <c r="CT21" s="21">
        <f t="shared" si="16"/>
        <v>5875.6685729704413</v>
      </c>
      <c r="CU21" s="2" t="s">
        <v>29</v>
      </c>
      <c r="CV21" s="2" t="s">
        <v>29</v>
      </c>
      <c r="CW21" s="21">
        <f t="shared" si="17"/>
        <v>5875.6685729704413</v>
      </c>
      <c r="CX21" s="2" t="s">
        <v>29</v>
      </c>
      <c r="CY21" s="2" t="s">
        <v>29</v>
      </c>
      <c r="CZ21" s="21">
        <f t="shared" si="18"/>
        <v>5875.6685729704413</v>
      </c>
      <c r="DA21" s="2" t="s">
        <v>29</v>
      </c>
      <c r="DB21" s="2" t="s">
        <v>29</v>
      </c>
      <c r="DC21" s="21">
        <f t="shared" si="19"/>
        <v>5875.6685729704413</v>
      </c>
      <c r="DD21" s="2" t="s">
        <v>29</v>
      </c>
      <c r="DE21" s="2" t="s">
        <v>29</v>
      </c>
      <c r="DF21" s="21">
        <f t="shared" si="20"/>
        <v>5875.6685729704413</v>
      </c>
      <c r="DG21" s="2" t="s">
        <v>29</v>
      </c>
      <c r="DH21" s="2" t="s">
        <v>29</v>
      </c>
      <c r="DI21" s="21">
        <f t="shared" si="21"/>
        <v>5875.6685729704413</v>
      </c>
      <c r="DJ21" s="2" t="s">
        <v>29</v>
      </c>
      <c r="DK21" s="2" t="s">
        <v>29</v>
      </c>
      <c r="DL21" s="21">
        <f t="shared" si="22"/>
        <v>5875.6685729704413</v>
      </c>
      <c r="DM21" s="2" t="s">
        <v>29</v>
      </c>
      <c r="DN21" s="2" t="s">
        <v>29</v>
      </c>
      <c r="DO21" s="21">
        <f t="shared" si="23"/>
        <v>5875.6685729704413</v>
      </c>
      <c r="DP21" s="2" t="s">
        <v>29</v>
      </c>
      <c r="DQ21" s="2" t="s">
        <v>29</v>
      </c>
      <c r="DR21" s="21">
        <f t="shared" si="24"/>
        <v>5875.6685729704413</v>
      </c>
      <c r="DS21" s="2" t="s">
        <v>29</v>
      </c>
      <c r="DT21" s="2" t="s">
        <v>29</v>
      </c>
      <c r="DU21" s="21">
        <f t="shared" si="25"/>
        <v>5875.6685729704413</v>
      </c>
      <c r="DV21" s="2" t="s">
        <v>29</v>
      </c>
      <c r="DW21" s="2" t="s">
        <v>29</v>
      </c>
      <c r="DX21" s="21">
        <f t="shared" si="26"/>
        <v>5875.6685729704413</v>
      </c>
      <c r="DY21" s="2" t="s">
        <v>29</v>
      </c>
      <c r="DZ21" s="2" t="s">
        <v>29</v>
      </c>
      <c r="EA21" s="21">
        <f t="shared" si="27"/>
        <v>5875.6685729704413</v>
      </c>
      <c r="EB21" s="2" t="s">
        <v>29</v>
      </c>
      <c r="EC21" s="2" t="s">
        <v>29</v>
      </c>
      <c r="ED21" s="21">
        <f t="shared" si="28"/>
        <v>5875.6685729704413</v>
      </c>
      <c r="EE21" s="2" t="s">
        <v>29</v>
      </c>
      <c r="EF21" s="2" t="s">
        <v>29</v>
      </c>
      <c r="EG21" s="21">
        <f t="shared" si="29"/>
        <v>5875.6685729704413</v>
      </c>
      <c r="EH21" s="2" t="s">
        <v>29</v>
      </c>
      <c r="EI21" s="2" t="s">
        <v>29</v>
      </c>
      <c r="EK21" s="13">
        <f>L21+O21+R21+U21+X21+AA21+AD21+AG21+AJ21+AM21+AP21+AS21+AV21+AY21+BB21+BE21+BH21+BK21+BN21+BQ21+CB21+CE21+CH21+CK21+CN21+CQ21+CT21+CW21+CZ21+DC21+DF21+DI21+DL21+DO21+DR21+DU21+DX21+EA21+ED21+EG21</f>
        <v>639880.52859907248</v>
      </c>
    </row>
    <row r="22" spans="1:141">
      <c r="A22" s="1" t="s">
        <v>93</v>
      </c>
      <c r="B22" s="22" t="s">
        <v>94</v>
      </c>
      <c r="C22" s="19" t="s">
        <v>76</v>
      </c>
      <c r="D22" s="2">
        <f>[9]БУОР_стр.1_2!D29</f>
        <v>4780.2036464277589</v>
      </c>
      <c r="E22" s="2" t="s">
        <v>29</v>
      </c>
      <c r="F22" s="2" t="s">
        <v>29</v>
      </c>
      <c r="G22" s="2">
        <f>[9]БУОР_стр.1_2!E29</f>
        <v>67696</v>
      </c>
      <c r="H22" s="2">
        <f>[9]БУОР_стр.1_2!F29</f>
        <v>5086.6907624285495</v>
      </c>
      <c r="I22" s="2" t="s">
        <v>29</v>
      </c>
      <c r="J22" s="2" t="s">
        <v>29</v>
      </c>
      <c r="K22" s="2">
        <f>[9]БУОР_стр.1_2!G29</f>
        <v>0</v>
      </c>
      <c r="L22" s="2">
        <v>5273.113194277551</v>
      </c>
      <c r="M22" s="2" t="s">
        <v>29</v>
      </c>
      <c r="N22" s="2" t="s">
        <v>29</v>
      </c>
      <c r="O22" s="2">
        <v>5468.2183824658196</v>
      </c>
      <c r="P22" s="2" t="s">
        <v>29</v>
      </c>
      <c r="Q22" s="2" t="s">
        <v>29</v>
      </c>
      <c r="R22" s="2">
        <v>5670.5424626170543</v>
      </c>
      <c r="S22" s="2" t="s">
        <v>29</v>
      </c>
      <c r="T22" s="2" t="s">
        <v>29</v>
      </c>
      <c r="U22" s="2">
        <v>5880.3525337338851</v>
      </c>
      <c r="V22" s="2" t="s">
        <v>29</v>
      </c>
      <c r="W22" s="2" t="s">
        <v>29</v>
      </c>
      <c r="X22" s="2">
        <v>6097.9255774820385</v>
      </c>
      <c r="Y22" s="2" t="s">
        <v>29</v>
      </c>
      <c r="Z22" s="2" t="s">
        <v>29</v>
      </c>
      <c r="AA22" s="2">
        <f t="shared" si="0"/>
        <v>6097.9255774820385</v>
      </c>
      <c r="AB22" s="2" t="s">
        <v>29</v>
      </c>
      <c r="AC22" s="2" t="s">
        <v>29</v>
      </c>
      <c r="AD22" s="2">
        <f t="shared" si="1"/>
        <v>6097.9255774820385</v>
      </c>
      <c r="AE22" s="2" t="s">
        <v>29</v>
      </c>
      <c r="AF22" s="2" t="s">
        <v>29</v>
      </c>
      <c r="AG22" s="2">
        <f t="shared" si="2"/>
        <v>6097.9255774820385</v>
      </c>
      <c r="AH22" s="2" t="s">
        <v>29</v>
      </c>
      <c r="AI22" s="2" t="s">
        <v>29</v>
      </c>
      <c r="AJ22" s="2">
        <f t="shared" si="3"/>
        <v>6097.9255774820385</v>
      </c>
      <c r="AK22" s="2" t="s">
        <v>29</v>
      </c>
      <c r="AL22" s="2" t="s">
        <v>29</v>
      </c>
      <c r="AM22" s="2">
        <f t="shared" si="4"/>
        <v>6097.9255774820385</v>
      </c>
      <c r="AN22" s="2" t="s">
        <v>29</v>
      </c>
      <c r="AO22" s="2" t="s">
        <v>29</v>
      </c>
      <c r="AP22" s="2">
        <f t="shared" si="5"/>
        <v>6097.9255774820385</v>
      </c>
      <c r="AQ22" s="2" t="s">
        <v>29</v>
      </c>
      <c r="AR22" s="2" t="s">
        <v>29</v>
      </c>
      <c r="AS22" s="2">
        <f t="shared" si="6"/>
        <v>6097.9255774820385</v>
      </c>
      <c r="AT22" s="2" t="s">
        <v>29</v>
      </c>
      <c r="AU22" s="2" t="s">
        <v>29</v>
      </c>
      <c r="AV22" s="2">
        <f t="shared" si="7"/>
        <v>6097.9255774820385</v>
      </c>
      <c r="AW22" s="2" t="s">
        <v>29</v>
      </c>
      <c r="AX22" s="2" t="s">
        <v>29</v>
      </c>
      <c r="AY22" s="2">
        <f t="shared" si="8"/>
        <v>6097.9255774820385</v>
      </c>
      <c r="AZ22" s="2" t="s">
        <v>29</v>
      </c>
      <c r="BA22" s="2" t="s">
        <v>29</v>
      </c>
      <c r="BB22" s="2">
        <f t="shared" si="9"/>
        <v>6097.9255774820385</v>
      </c>
      <c r="BC22" s="2" t="s">
        <v>29</v>
      </c>
      <c r="BD22" s="2" t="s">
        <v>29</v>
      </c>
      <c r="BE22" s="2">
        <f t="shared" si="10"/>
        <v>6097.9255774820385</v>
      </c>
      <c r="BF22" s="2" t="s">
        <v>29</v>
      </c>
      <c r="BG22" s="2" t="s">
        <v>29</v>
      </c>
      <c r="BH22" s="2">
        <f t="shared" si="11"/>
        <v>6097.9255774820385</v>
      </c>
      <c r="BI22" s="2" t="s">
        <v>29</v>
      </c>
      <c r="BJ22" s="2" t="s">
        <v>29</v>
      </c>
      <c r="BK22" s="2">
        <f t="shared" si="12"/>
        <v>6097.9255774820385</v>
      </c>
      <c r="BL22" s="2" t="s">
        <v>29</v>
      </c>
      <c r="BM22" s="2" t="s">
        <v>29</v>
      </c>
      <c r="BN22" s="2">
        <f t="shared" si="13"/>
        <v>6097.9255774820385</v>
      </c>
      <c r="BO22" s="2" t="s">
        <v>29</v>
      </c>
      <c r="BP22" s="2" t="s">
        <v>29</v>
      </c>
      <c r="BQ22" s="2">
        <f t="shared" si="14"/>
        <v>6097.9255774820385</v>
      </c>
      <c r="BR22" s="2" t="s">
        <v>29</v>
      </c>
      <c r="BS22" s="2" t="s">
        <v>29</v>
      </c>
      <c r="BT22" s="2">
        <f>[9]БУОР_стр.1_2!AB29</f>
        <v>-16787.2940566012</v>
      </c>
      <c r="BU22" s="21" t="str">
        <f>[9]Расчет_тарифа_стр.1_3!AG25</f>
        <v>х</v>
      </c>
      <c r="BV22" s="21" t="str">
        <f>[9]Расчет_тарифа_стр.1_3!AH25</f>
        <v>х</v>
      </c>
      <c r="BW22" s="2">
        <f>[9]БУОР_стр.1_2!AC29</f>
        <v>43665</v>
      </c>
      <c r="BX22" s="2">
        <f>[9]БУОР_стр.1_2!AD29</f>
        <v>3676.730347175303</v>
      </c>
      <c r="BY22" s="21" t="str">
        <f>[9]Расчет_тарифа_стр.1_3!AK25</f>
        <v>х</v>
      </c>
      <c r="BZ22" s="21" t="str">
        <f>[9]Расчет_тарифа_стр.1_3!AL25</f>
        <v>х</v>
      </c>
      <c r="CA22" s="2">
        <f>[9]БУОР_стр.1_2!AE29</f>
        <v>0</v>
      </c>
      <c r="CB22" s="2">
        <v>3812.7768079399943</v>
      </c>
      <c r="CC22" s="2" t="s">
        <v>29</v>
      </c>
      <c r="CD22" s="2" t="s">
        <v>29</v>
      </c>
      <c r="CE22" s="2">
        <v>3953.8495498337738</v>
      </c>
      <c r="CF22" s="2" t="s">
        <v>29</v>
      </c>
      <c r="CG22" s="2" t="s">
        <v>29</v>
      </c>
      <c r="CH22" s="2">
        <v>4100.1419831776229</v>
      </c>
      <c r="CI22" s="2" t="s">
        <v>29</v>
      </c>
      <c r="CJ22" s="2" t="s">
        <v>29</v>
      </c>
      <c r="CK22" s="2">
        <v>4251.8472365551943</v>
      </c>
      <c r="CL22" s="2" t="s">
        <v>29</v>
      </c>
      <c r="CM22" s="2" t="s">
        <v>29</v>
      </c>
      <c r="CN22" s="2">
        <v>4409.165584307736</v>
      </c>
      <c r="CO22" s="2" t="s">
        <v>29</v>
      </c>
      <c r="CP22" s="2" t="s">
        <v>29</v>
      </c>
      <c r="CQ22" s="21">
        <f t="shared" si="15"/>
        <v>4409.165584307736</v>
      </c>
      <c r="CR22" s="2" t="s">
        <v>29</v>
      </c>
      <c r="CS22" s="2" t="s">
        <v>29</v>
      </c>
      <c r="CT22" s="21">
        <f t="shared" si="16"/>
        <v>4409.165584307736</v>
      </c>
      <c r="CU22" s="2" t="s">
        <v>29</v>
      </c>
      <c r="CV22" s="2" t="s">
        <v>29</v>
      </c>
      <c r="CW22" s="21">
        <f t="shared" si="17"/>
        <v>4409.165584307736</v>
      </c>
      <c r="CX22" s="2" t="s">
        <v>29</v>
      </c>
      <c r="CY22" s="2" t="s">
        <v>29</v>
      </c>
      <c r="CZ22" s="21">
        <f t="shared" si="18"/>
        <v>4409.165584307736</v>
      </c>
      <c r="DA22" s="2" t="s">
        <v>29</v>
      </c>
      <c r="DB22" s="2" t="s">
        <v>29</v>
      </c>
      <c r="DC22" s="21">
        <f t="shared" si="19"/>
        <v>4409.165584307736</v>
      </c>
      <c r="DD22" s="2" t="s">
        <v>29</v>
      </c>
      <c r="DE22" s="2" t="s">
        <v>29</v>
      </c>
      <c r="DF22" s="21">
        <f t="shared" si="20"/>
        <v>4409.165584307736</v>
      </c>
      <c r="DG22" s="2" t="s">
        <v>29</v>
      </c>
      <c r="DH22" s="2" t="s">
        <v>29</v>
      </c>
      <c r="DI22" s="21">
        <f t="shared" si="21"/>
        <v>4409.165584307736</v>
      </c>
      <c r="DJ22" s="2" t="s">
        <v>29</v>
      </c>
      <c r="DK22" s="2" t="s">
        <v>29</v>
      </c>
      <c r="DL22" s="21">
        <f t="shared" si="22"/>
        <v>4409.165584307736</v>
      </c>
      <c r="DM22" s="2" t="s">
        <v>29</v>
      </c>
      <c r="DN22" s="2" t="s">
        <v>29</v>
      </c>
      <c r="DO22" s="21">
        <f t="shared" si="23"/>
        <v>4409.165584307736</v>
      </c>
      <c r="DP22" s="2" t="s">
        <v>29</v>
      </c>
      <c r="DQ22" s="2" t="s">
        <v>29</v>
      </c>
      <c r="DR22" s="21">
        <f t="shared" si="24"/>
        <v>4409.165584307736</v>
      </c>
      <c r="DS22" s="2" t="s">
        <v>29</v>
      </c>
      <c r="DT22" s="2" t="s">
        <v>29</v>
      </c>
      <c r="DU22" s="21">
        <f t="shared" si="25"/>
        <v>4409.165584307736</v>
      </c>
      <c r="DV22" s="2" t="s">
        <v>29</v>
      </c>
      <c r="DW22" s="2" t="s">
        <v>29</v>
      </c>
      <c r="DX22" s="21">
        <f t="shared" si="26"/>
        <v>4409.165584307736</v>
      </c>
      <c r="DY22" s="2" t="s">
        <v>29</v>
      </c>
      <c r="DZ22" s="2" t="s">
        <v>29</v>
      </c>
      <c r="EA22" s="21">
        <f t="shared" si="27"/>
        <v>4409.165584307736</v>
      </c>
      <c r="EB22" s="2" t="s">
        <v>29</v>
      </c>
      <c r="EC22" s="2" t="s">
        <v>29</v>
      </c>
      <c r="ED22" s="21">
        <f t="shared" si="28"/>
        <v>4409.165584307736</v>
      </c>
      <c r="EE22" s="2" t="s">
        <v>29</v>
      </c>
      <c r="EF22" s="2" t="s">
        <v>29</v>
      </c>
      <c r="EG22" s="21">
        <f t="shared" si="29"/>
        <v>4409.165584307736</v>
      </c>
      <c r="EH22" s="2" t="s">
        <v>29</v>
      </c>
      <c r="EI22" s="2" t="s">
        <v>29</v>
      </c>
      <c r="EK22" s="69">
        <f>L21+O21+R21+U21+X21+AA21+AD21+AG21+AJ21+AM21+AP21+AS21+AV21+AY21+BB21+BE21+BH21+BK21+BN21+BQ21</f>
        <v>524390.1112492024</v>
      </c>
    </row>
    <row r="23" spans="1:141" outlineLevel="1">
      <c r="A23" s="1" t="s">
        <v>95</v>
      </c>
      <c r="B23" s="22" t="s">
        <v>96</v>
      </c>
      <c r="C23" s="19" t="s">
        <v>76</v>
      </c>
      <c r="D23" s="2">
        <f>[9]Расчет_тарифа_стр.1_3!D18</f>
        <v>1.048</v>
      </c>
      <c r="E23" s="2" t="s">
        <v>29</v>
      </c>
      <c r="F23" s="2" t="s">
        <v>29</v>
      </c>
      <c r="G23" s="2">
        <f>[9]Расчет_тарифа_стр.1_3!G18</f>
        <v>1.048</v>
      </c>
      <c r="H23" s="2">
        <f>[9]Расчет_тарифа_стр.1_3!H18</f>
        <v>1.048</v>
      </c>
      <c r="I23" s="2" t="s">
        <v>29</v>
      </c>
      <c r="J23" s="2" t="s">
        <v>29</v>
      </c>
      <c r="K23" s="2">
        <f>[9]Расчет_тарифа_стр.1_3!K18</f>
        <v>1.048</v>
      </c>
      <c r="L23" s="2">
        <v>1.0369999999999999</v>
      </c>
      <c r="M23" s="2" t="s">
        <v>29</v>
      </c>
      <c r="N23" s="2" t="s">
        <v>29</v>
      </c>
      <c r="O23" s="2">
        <v>1.0369999999999999</v>
      </c>
      <c r="P23" s="2" t="s">
        <v>29</v>
      </c>
      <c r="Q23" s="2" t="s">
        <v>29</v>
      </c>
      <c r="R23" s="2">
        <v>1.0369999999999999</v>
      </c>
      <c r="S23" s="2" t="s">
        <v>29</v>
      </c>
      <c r="T23" s="2" t="s">
        <v>29</v>
      </c>
      <c r="U23" s="2">
        <v>1.0369999999999999</v>
      </c>
      <c r="V23" s="2" t="s">
        <v>29</v>
      </c>
      <c r="W23" s="2" t="s">
        <v>29</v>
      </c>
      <c r="X23" s="2">
        <v>1.0369999999999999</v>
      </c>
      <c r="Y23" s="2" t="s">
        <v>29</v>
      </c>
      <c r="Z23" s="2" t="s">
        <v>29</v>
      </c>
      <c r="AA23" s="2">
        <f t="shared" si="0"/>
        <v>1.0369999999999999</v>
      </c>
      <c r="AB23" s="2" t="s">
        <v>29</v>
      </c>
      <c r="AC23" s="2" t="s">
        <v>29</v>
      </c>
      <c r="AD23" s="2">
        <f t="shared" si="1"/>
        <v>1.0369999999999999</v>
      </c>
      <c r="AE23" s="2" t="s">
        <v>29</v>
      </c>
      <c r="AF23" s="2" t="s">
        <v>29</v>
      </c>
      <c r="AG23" s="2">
        <f t="shared" si="2"/>
        <v>1.0369999999999999</v>
      </c>
      <c r="AH23" s="2" t="s">
        <v>29</v>
      </c>
      <c r="AI23" s="2" t="s">
        <v>29</v>
      </c>
      <c r="AJ23" s="2">
        <f t="shared" si="3"/>
        <v>1.0369999999999999</v>
      </c>
      <c r="AK23" s="2" t="s">
        <v>29</v>
      </c>
      <c r="AL23" s="2" t="s">
        <v>29</v>
      </c>
      <c r="AM23" s="2">
        <f t="shared" si="4"/>
        <v>1.0369999999999999</v>
      </c>
      <c r="AN23" s="2" t="s">
        <v>29</v>
      </c>
      <c r="AO23" s="2" t="s">
        <v>29</v>
      </c>
      <c r="AP23" s="2">
        <f t="shared" si="5"/>
        <v>1.0369999999999999</v>
      </c>
      <c r="AQ23" s="2" t="s">
        <v>29</v>
      </c>
      <c r="AR23" s="2" t="s">
        <v>29</v>
      </c>
      <c r="AS23" s="2">
        <f t="shared" si="6"/>
        <v>1.0369999999999999</v>
      </c>
      <c r="AT23" s="2" t="s">
        <v>29</v>
      </c>
      <c r="AU23" s="2" t="s">
        <v>29</v>
      </c>
      <c r="AV23" s="2">
        <f t="shared" si="7"/>
        <v>1.0369999999999999</v>
      </c>
      <c r="AW23" s="2" t="s">
        <v>29</v>
      </c>
      <c r="AX23" s="2" t="s">
        <v>29</v>
      </c>
      <c r="AY23" s="2">
        <f t="shared" si="8"/>
        <v>1.0369999999999999</v>
      </c>
      <c r="AZ23" s="2" t="s">
        <v>29</v>
      </c>
      <c r="BA23" s="2" t="s">
        <v>29</v>
      </c>
      <c r="BB23" s="2">
        <f t="shared" si="9"/>
        <v>1.0369999999999999</v>
      </c>
      <c r="BC23" s="2" t="s">
        <v>29</v>
      </c>
      <c r="BD23" s="2" t="s">
        <v>29</v>
      </c>
      <c r="BE23" s="2">
        <f t="shared" si="10"/>
        <v>1.0369999999999999</v>
      </c>
      <c r="BF23" s="2" t="s">
        <v>29</v>
      </c>
      <c r="BG23" s="2" t="s">
        <v>29</v>
      </c>
      <c r="BH23" s="2">
        <f t="shared" si="11"/>
        <v>1.0369999999999999</v>
      </c>
      <c r="BI23" s="2" t="s">
        <v>29</v>
      </c>
      <c r="BJ23" s="2" t="s">
        <v>29</v>
      </c>
      <c r="BK23" s="2">
        <f t="shared" si="12"/>
        <v>1.0369999999999999</v>
      </c>
      <c r="BL23" s="2" t="s">
        <v>29</v>
      </c>
      <c r="BM23" s="2" t="s">
        <v>29</v>
      </c>
      <c r="BN23" s="2">
        <f t="shared" si="13"/>
        <v>1.0369999999999999</v>
      </c>
      <c r="BO23" s="2" t="s">
        <v>29</v>
      </c>
      <c r="BP23" s="2" t="s">
        <v>29</v>
      </c>
      <c r="BQ23" s="2">
        <f t="shared" si="14"/>
        <v>1.0369999999999999</v>
      </c>
      <c r="BR23" s="2" t="s">
        <v>29</v>
      </c>
      <c r="BS23" s="2" t="s">
        <v>29</v>
      </c>
      <c r="BT23" s="20">
        <f>[9]Расчет_тарифа_стр.1_3!AF18</f>
        <v>1.048</v>
      </c>
      <c r="BU23" s="21" t="str">
        <f>[9]Расчет_тарифа_стр.1_3!AG18</f>
        <v>х</v>
      </c>
      <c r="BV23" s="21" t="str">
        <f>[9]Расчет_тарифа_стр.1_3!AH18</f>
        <v>х</v>
      </c>
      <c r="BW23" s="21">
        <f>[9]Расчет_тарифа_стр.1_3!AI18</f>
        <v>1.048</v>
      </c>
      <c r="BX23" s="21">
        <f>[9]Расчет_тарифа_стр.1_3!AJ18</f>
        <v>1.048</v>
      </c>
      <c r="BY23" s="21" t="str">
        <f>[9]Расчет_тарифа_стр.1_3!AK18</f>
        <v>х</v>
      </c>
      <c r="BZ23" s="21" t="str">
        <f>[9]Расчет_тарифа_стр.1_3!AL18</f>
        <v>х</v>
      </c>
      <c r="CA23" s="21">
        <f>[9]Расчет_тарифа_стр.1_3!AM18</f>
        <v>1.048</v>
      </c>
      <c r="CB23" s="21">
        <v>1.0369999999999999</v>
      </c>
      <c r="CC23" s="2" t="s">
        <v>29</v>
      </c>
      <c r="CD23" s="2" t="s">
        <v>29</v>
      </c>
      <c r="CE23" s="2">
        <v>1.0753689999999998</v>
      </c>
      <c r="CF23" s="2" t="s">
        <v>29</v>
      </c>
      <c r="CG23" s="2" t="s">
        <v>29</v>
      </c>
      <c r="CH23" s="2">
        <v>1.1151576529999998</v>
      </c>
      <c r="CI23" s="2" t="s">
        <v>29</v>
      </c>
      <c r="CJ23" s="2" t="s">
        <v>29</v>
      </c>
      <c r="CK23" s="2">
        <v>1.1564184861609996</v>
      </c>
      <c r="CL23" s="2" t="s">
        <v>29</v>
      </c>
      <c r="CM23" s="2" t="s">
        <v>29</v>
      </c>
      <c r="CN23" s="2">
        <v>1.1992059701489566</v>
      </c>
      <c r="CO23" s="2" t="s">
        <v>29</v>
      </c>
      <c r="CP23" s="2" t="s">
        <v>29</v>
      </c>
      <c r="CQ23" s="21">
        <f t="shared" si="15"/>
        <v>1.1992059701489566</v>
      </c>
      <c r="CR23" s="2" t="s">
        <v>29</v>
      </c>
      <c r="CS23" s="2" t="s">
        <v>29</v>
      </c>
      <c r="CT23" s="21">
        <f t="shared" si="16"/>
        <v>1.1992059701489566</v>
      </c>
      <c r="CU23" s="2" t="s">
        <v>29</v>
      </c>
      <c r="CV23" s="2" t="s">
        <v>29</v>
      </c>
      <c r="CW23" s="21">
        <f t="shared" si="17"/>
        <v>1.1992059701489566</v>
      </c>
      <c r="CX23" s="2" t="s">
        <v>29</v>
      </c>
      <c r="CY23" s="2" t="s">
        <v>29</v>
      </c>
      <c r="CZ23" s="21">
        <f t="shared" si="18"/>
        <v>1.1992059701489566</v>
      </c>
      <c r="DA23" s="2" t="s">
        <v>29</v>
      </c>
      <c r="DB23" s="2" t="s">
        <v>29</v>
      </c>
      <c r="DC23" s="21">
        <f t="shared" si="19"/>
        <v>1.1992059701489566</v>
      </c>
      <c r="DD23" s="2" t="s">
        <v>29</v>
      </c>
      <c r="DE23" s="2" t="s">
        <v>29</v>
      </c>
      <c r="DF23" s="21">
        <f t="shared" si="20"/>
        <v>1.1992059701489566</v>
      </c>
      <c r="DG23" s="2" t="s">
        <v>29</v>
      </c>
      <c r="DH23" s="2" t="s">
        <v>29</v>
      </c>
      <c r="DI23" s="21">
        <f t="shared" si="21"/>
        <v>1.1992059701489566</v>
      </c>
      <c r="DJ23" s="2" t="s">
        <v>29</v>
      </c>
      <c r="DK23" s="2" t="s">
        <v>29</v>
      </c>
      <c r="DL23" s="21">
        <f t="shared" si="22"/>
        <v>1.1992059701489566</v>
      </c>
      <c r="DM23" s="2" t="s">
        <v>29</v>
      </c>
      <c r="DN23" s="2" t="s">
        <v>29</v>
      </c>
      <c r="DO23" s="21">
        <f t="shared" si="23"/>
        <v>1.1992059701489566</v>
      </c>
      <c r="DP23" s="2" t="s">
        <v>29</v>
      </c>
      <c r="DQ23" s="2" t="s">
        <v>29</v>
      </c>
      <c r="DR23" s="21">
        <f t="shared" si="24"/>
        <v>1.1992059701489566</v>
      </c>
      <c r="DS23" s="2" t="s">
        <v>29</v>
      </c>
      <c r="DT23" s="2" t="s">
        <v>29</v>
      </c>
      <c r="DU23" s="21">
        <f t="shared" si="25"/>
        <v>1.1992059701489566</v>
      </c>
      <c r="DV23" s="2" t="s">
        <v>29</v>
      </c>
      <c r="DW23" s="2" t="s">
        <v>29</v>
      </c>
      <c r="DX23" s="21">
        <f t="shared" si="26"/>
        <v>1.1992059701489566</v>
      </c>
      <c r="DY23" s="2" t="s">
        <v>29</v>
      </c>
      <c r="DZ23" s="2" t="s">
        <v>29</v>
      </c>
      <c r="EA23" s="21">
        <f t="shared" si="27"/>
        <v>1.1992059701489566</v>
      </c>
      <c r="EB23" s="2" t="s">
        <v>29</v>
      </c>
      <c r="EC23" s="2" t="s">
        <v>29</v>
      </c>
      <c r="ED23" s="21">
        <f t="shared" si="28"/>
        <v>1.1992059701489566</v>
      </c>
      <c r="EE23" s="2" t="s">
        <v>29</v>
      </c>
      <c r="EF23" s="2" t="s">
        <v>29</v>
      </c>
      <c r="EG23" s="21">
        <f t="shared" si="29"/>
        <v>1.1992059701489566</v>
      </c>
      <c r="EH23" s="2" t="s">
        <v>29</v>
      </c>
      <c r="EI23" s="2" t="s">
        <v>29</v>
      </c>
      <c r="EK23" s="69">
        <f>CB21+CE21+CH21+CK21+CN21+CQ21+CT21+CW21+CZ21+DC21+DF21+DI21+DL21+DO21+DR21+DU21+DX21+EA21+ED21+EG21</f>
        <v>115490.41734987016</v>
      </c>
    </row>
    <row r="24" spans="1:141" outlineLevel="1">
      <c r="A24" s="1" t="s">
        <v>97</v>
      </c>
      <c r="B24" s="22" t="s">
        <v>98</v>
      </c>
      <c r="C24" s="19" t="s">
        <v>76</v>
      </c>
      <c r="D24" s="2">
        <f>[9]Расчет_тарифа_стр.1_3!D19</f>
        <v>0</v>
      </c>
      <c r="E24" s="2" t="s">
        <v>29</v>
      </c>
      <c r="F24" s="2" t="s">
        <v>29</v>
      </c>
      <c r="G24" s="2">
        <f>[9]Расчет_тарифа_стр.1_3!G19</f>
        <v>1.15533298403963</v>
      </c>
      <c r="H24" s="2">
        <f>[9]Расчет_тарифа_стр.1_3!H19</f>
        <v>0</v>
      </c>
      <c r="I24" s="2" t="s">
        <v>29</v>
      </c>
      <c r="J24" s="2" t="s">
        <v>29</v>
      </c>
      <c r="K24" s="2">
        <f>[9]Расчет_тарифа_стр.1_3!K19</f>
        <v>1.07490705190965</v>
      </c>
      <c r="L24" s="2">
        <v>1.0469999999999999</v>
      </c>
      <c r="M24" s="2" t="s">
        <v>29</v>
      </c>
      <c r="N24" s="2" t="s">
        <v>29</v>
      </c>
      <c r="O24" s="2">
        <v>1.04</v>
      </c>
      <c r="P24" s="2" t="s">
        <v>29</v>
      </c>
      <c r="Q24" s="2" t="s">
        <v>29</v>
      </c>
      <c r="R24" s="2">
        <v>1.04</v>
      </c>
      <c r="S24" s="2" t="s">
        <v>29</v>
      </c>
      <c r="T24" s="2" t="s">
        <v>29</v>
      </c>
      <c r="U24" s="2">
        <v>1.04</v>
      </c>
      <c r="V24" s="2" t="s">
        <v>29</v>
      </c>
      <c r="W24" s="2" t="s">
        <v>29</v>
      </c>
      <c r="X24" s="2">
        <v>1.04</v>
      </c>
      <c r="Y24" s="2" t="s">
        <v>29</v>
      </c>
      <c r="Z24" s="2" t="s">
        <v>29</v>
      </c>
      <c r="AA24" s="2">
        <f t="shared" si="0"/>
        <v>1.04</v>
      </c>
      <c r="AB24" s="2" t="s">
        <v>29</v>
      </c>
      <c r="AC24" s="2" t="s">
        <v>29</v>
      </c>
      <c r="AD24" s="2">
        <f t="shared" si="1"/>
        <v>1.04</v>
      </c>
      <c r="AE24" s="2" t="s">
        <v>29</v>
      </c>
      <c r="AF24" s="2" t="s">
        <v>29</v>
      </c>
      <c r="AG24" s="2">
        <f t="shared" si="2"/>
        <v>1.04</v>
      </c>
      <c r="AH24" s="2" t="s">
        <v>29</v>
      </c>
      <c r="AI24" s="2" t="s">
        <v>29</v>
      </c>
      <c r="AJ24" s="2">
        <f t="shared" si="3"/>
        <v>1.04</v>
      </c>
      <c r="AK24" s="2" t="s">
        <v>29</v>
      </c>
      <c r="AL24" s="2" t="s">
        <v>29</v>
      </c>
      <c r="AM24" s="2">
        <f t="shared" si="4"/>
        <v>1.04</v>
      </c>
      <c r="AN24" s="2" t="s">
        <v>29</v>
      </c>
      <c r="AO24" s="2" t="s">
        <v>29</v>
      </c>
      <c r="AP24" s="2">
        <f t="shared" si="5"/>
        <v>1.04</v>
      </c>
      <c r="AQ24" s="2" t="s">
        <v>29</v>
      </c>
      <c r="AR24" s="2" t="s">
        <v>29</v>
      </c>
      <c r="AS24" s="2">
        <f t="shared" si="6"/>
        <v>1.04</v>
      </c>
      <c r="AT24" s="2" t="s">
        <v>29</v>
      </c>
      <c r="AU24" s="2" t="s">
        <v>29</v>
      </c>
      <c r="AV24" s="2">
        <f t="shared" si="7"/>
        <v>1.04</v>
      </c>
      <c r="AW24" s="2" t="s">
        <v>29</v>
      </c>
      <c r="AX24" s="2" t="s">
        <v>29</v>
      </c>
      <c r="AY24" s="2">
        <f t="shared" si="8"/>
        <v>1.04</v>
      </c>
      <c r="AZ24" s="2" t="s">
        <v>29</v>
      </c>
      <c r="BA24" s="2" t="s">
        <v>29</v>
      </c>
      <c r="BB24" s="2">
        <f t="shared" si="9"/>
        <v>1.04</v>
      </c>
      <c r="BC24" s="2" t="s">
        <v>29</v>
      </c>
      <c r="BD24" s="2" t="s">
        <v>29</v>
      </c>
      <c r="BE24" s="2">
        <f t="shared" si="10"/>
        <v>1.04</v>
      </c>
      <c r="BF24" s="2" t="s">
        <v>29</v>
      </c>
      <c r="BG24" s="2" t="s">
        <v>29</v>
      </c>
      <c r="BH24" s="2">
        <f t="shared" si="11"/>
        <v>1.04</v>
      </c>
      <c r="BI24" s="2" t="s">
        <v>29</v>
      </c>
      <c r="BJ24" s="2" t="s">
        <v>29</v>
      </c>
      <c r="BK24" s="2">
        <f t="shared" si="12"/>
        <v>1.04</v>
      </c>
      <c r="BL24" s="2" t="s">
        <v>29</v>
      </c>
      <c r="BM24" s="2" t="s">
        <v>29</v>
      </c>
      <c r="BN24" s="2">
        <f t="shared" si="13"/>
        <v>1.04</v>
      </c>
      <c r="BO24" s="2" t="s">
        <v>29</v>
      </c>
      <c r="BP24" s="2" t="s">
        <v>29</v>
      </c>
      <c r="BQ24" s="2">
        <f t="shared" si="14"/>
        <v>1.04</v>
      </c>
      <c r="BR24" s="2" t="s">
        <v>29</v>
      </c>
      <c r="BS24" s="2" t="s">
        <v>29</v>
      </c>
      <c r="BT24" s="20">
        <f>[9]Расчет_тарифа_стр.1_3!AF19</f>
        <v>0</v>
      </c>
      <c r="BU24" s="21" t="str">
        <f>[9]Расчет_тарифа_стр.1_3!AG19</f>
        <v>х</v>
      </c>
      <c r="BV24" s="21" t="str">
        <f>[9]Расчет_тарифа_стр.1_3!AH19</f>
        <v>х</v>
      </c>
      <c r="BW24" s="21">
        <f>[9]Расчет_тарифа_стр.1_3!AI19</f>
        <v>1.15533298403963</v>
      </c>
      <c r="BX24" s="21">
        <f>[9]Расчет_тарифа_стр.1_3!AJ19</f>
        <v>0</v>
      </c>
      <c r="BY24" s="21" t="str">
        <f>[9]Расчет_тарифа_стр.1_3!AK19</f>
        <v>х</v>
      </c>
      <c r="BZ24" s="21" t="str">
        <f>[9]Расчет_тарифа_стр.1_3!AL19</f>
        <v>х</v>
      </c>
      <c r="CA24" s="21">
        <f>[9]Расчет_тарифа_стр.1_3!AM19</f>
        <v>1.07490705190965</v>
      </c>
      <c r="CB24" s="21">
        <v>1.0469999999999999</v>
      </c>
      <c r="CC24" s="2" t="s">
        <v>29</v>
      </c>
      <c r="CD24" s="2" t="s">
        <v>29</v>
      </c>
      <c r="CE24" s="2">
        <v>1.0857389999999998</v>
      </c>
      <c r="CF24" s="2" t="s">
        <v>29</v>
      </c>
      <c r="CG24" s="2" t="s">
        <v>29</v>
      </c>
      <c r="CH24" s="2">
        <v>1.1259113429999996</v>
      </c>
      <c r="CI24" s="2" t="s">
        <v>29</v>
      </c>
      <c r="CJ24" s="2" t="s">
        <v>29</v>
      </c>
      <c r="CK24" s="2">
        <v>1.1675700626909995</v>
      </c>
      <c r="CL24" s="2" t="s">
        <v>29</v>
      </c>
      <c r="CM24" s="2" t="s">
        <v>29</v>
      </c>
      <c r="CN24" s="2">
        <v>1.2107701550105663</v>
      </c>
      <c r="CO24" s="2" t="s">
        <v>29</v>
      </c>
      <c r="CP24" s="2" t="s">
        <v>29</v>
      </c>
      <c r="CQ24" s="21">
        <f t="shared" si="15"/>
        <v>1.2107701550105663</v>
      </c>
      <c r="CR24" s="2" t="s">
        <v>29</v>
      </c>
      <c r="CS24" s="2" t="s">
        <v>29</v>
      </c>
      <c r="CT24" s="21">
        <f t="shared" si="16"/>
        <v>1.2107701550105663</v>
      </c>
      <c r="CU24" s="2" t="s">
        <v>29</v>
      </c>
      <c r="CV24" s="2" t="s">
        <v>29</v>
      </c>
      <c r="CW24" s="21">
        <f t="shared" si="17"/>
        <v>1.2107701550105663</v>
      </c>
      <c r="CX24" s="2" t="s">
        <v>29</v>
      </c>
      <c r="CY24" s="2" t="s">
        <v>29</v>
      </c>
      <c r="CZ24" s="21">
        <f t="shared" si="18"/>
        <v>1.2107701550105663</v>
      </c>
      <c r="DA24" s="2" t="s">
        <v>29</v>
      </c>
      <c r="DB24" s="2" t="s">
        <v>29</v>
      </c>
      <c r="DC24" s="21">
        <f t="shared" si="19"/>
        <v>1.2107701550105663</v>
      </c>
      <c r="DD24" s="2" t="s">
        <v>29</v>
      </c>
      <c r="DE24" s="2" t="s">
        <v>29</v>
      </c>
      <c r="DF24" s="21">
        <f t="shared" si="20"/>
        <v>1.2107701550105663</v>
      </c>
      <c r="DG24" s="2" t="s">
        <v>29</v>
      </c>
      <c r="DH24" s="2" t="s">
        <v>29</v>
      </c>
      <c r="DI24" s="21">
        <f t="shared" si="21"/>
        <v>1.2107701550105663</v>
      </c>
      <c r="DJ24" s="2" t="s">
        <v>29</v>
      </c>
      <c r="DK24" s="2" t="s">
        <v>29</v>
      </c>
      <c r="DL24" s="21">
        <f t="shared" si="22"/>
        <v>1.2107701550105663</v>
      </c>
      <c r="DM24" s="2" t="s">
        <v>29</v>
      </c>
      <c r="DN24" s="2" t="s">
        <v>29</v>
      </c>
      <c r="DO24" s="21">
        <f t="shared" si="23"/>
        <v>1.2107701550105663</v>
      </c>
      <c r="DP24" s="2" t="s">
        <v>29</v>
      </c>
      <c r="DQ24" s="2" t="s">
        <v>29</v>
      </c>
      <c r="DR24" s="21">
        <f t="shared" si="24"/>
        <v>1.2107701550105663</v>
      </c>
      <c r="DS24" s="2" t="s">
        <v>29</v>
      </c>
      <c r="DT24" s="2" t="s">
        <v>29</v>
      </c>
      <c r="DU24" s="21">
        <f t="shared" si="25"/>
        <v>1.2107701550105663</v>
      </c>
      <c r="DV24" s="2" t="s">
        <v>29</v>
      </c>
      <c r="DW24" s="2" t="s">
        <v>29</v>
      </c>
      <c r="DX24" s="21">
        <f t="shared" si="26"/>
        <v>1.2107701550105663</v>
      </c>
      <c r="DY24" s="2" t="s">
        <v>29</v>
      </c>
      <c r="DZ24" s="2" t="s">
        <v>29</v>
      </c>
      <c r="EA24" s="21">
        <f t="shared" si="27"/>
        <v>1.2107701550105663</v>
      </c>
      <c r="EB24" s="2" t="s">
        <v>29</v>
      </c>
      <c r="EC24" s="2" t="s">
        <v>29</v>
      </c>
      <c r="ED24" s="21">
        <f t="shared" si="28"/>
        <v>1.2107701550105663</v>
      </c>
      <c r="EE24" s="2" t="s">
        <v>29</v>
      </c>
      <c r="EF24" s="2" t="s">
        <v>29</v>
      </c>
      <c r="EG24" s="21">
        <f t="shared" si="29"/>
        <v>1.2107701550105663</v>
      </c>
      <c r="EH24" s="2" t="s">
        <v>29</v>
      </c>
      <c r="EI24" s="2" t="s">
        <v>29</v>
      </c>
    </row>
    <row r="25" spans="1:141" outlineLevel="1">
      <c r="A25" s="1" t="s">
        <v>99</v>
      </c>
      <c r="B25" s="22" t="s">
        <v>100</v>
      </c>
      <c r="C25" s="19" t="s">
        <v>76</v>
      </c>
      <c r="D25" s="2">
        <f>[9]Расчет_тарифа_стр.1_3!D20</f>
        <v>0</v>
      </c>
      <c r="E25" s="2" t="s">
        <v>29</v>
      </c>
      <c r="F25" s="2" t="s">
        <v>29</v>
      </c>
      <c r="G25" s="2">
        <f>[9]Расчет_тарифа_стр.1_3!G20</f>
        <v>0</v>
      </c>
      <c r="H25" s="2">
        <f>[9]Расчет_тарифа_стр.1_3!H20</f>
        <v>0</v>
      </c>
      <c r="I25" s="2" t="s">
        <v>29</v>
      </c>
      <c r="J25" s="2" t="s">
        <v>29</v>
      </c>
      <c r="K25" s="2">
        <f>[9]Расчет_тарифа_стр.1_3!K20</f>
        <v>0</v>
      </c>
      <c r="L25" s="2">
        <v>0</v>
      </c>
      <c r="M25" s="2" t="s">
        <v>29</v>
      </c>
      <c r="N25" s="2" t="s">
        <v>29</v>
      </c>
      <c r="O25" s="2">
        <v>0</v>
      </c>
      <c r="P25" s="2" t="s">
        <v>29</v>
      </c>
      <c r="Q25" s="2" t="s">
        <v>29</v>
      </c>
      <c r="R25" s="2">
        <v>0</v>
      </c>
      <c r="S25" s="2" t="s">
        <v>29</v>
      </c>
      <c r="T25" s="2" t="s">
        <v>29</v>
      </c>
      <c r="U25" s="2">
        <v>0</v>
      </c>
      <c r="V25" s="2" t="s">
        <v>29</v>
      </c>
      <c r="W25" s="2" t="s">
        <v>29</v>
      </c>
      <c r="X25" s="2">
        <v>0</v>
      </c>
      <c r="Y25" s="2" t="s">
        <v>29</v>
      </c>
      <c r="Z25" s="2" t="s">
        <v>29</v>
      </c>
      <c r="AA25" s="2">
        <f t="shared" si="0"/>
        <v>0</v>
      </c>
      <c r="AB25" s="2" t="s">
        <v>29</v>
      </c>
      <c r="AC25" s="2" t="s">
        <v>29</v>
      </c>
      <c r="AD25" s="2">
        <f t="shared" si="1"/>
        <v>0</v>
      </c>
      <c r="AE25" s="2" t="s">
        <v>29</v>
      </c>
      <c r="AF25" s="2" t="s">
        <v>29</v>
      </c>
      <c r="AG25" s="2">
        <f t="shared" si="2"/>
        <v>0</v>
      </c>
      <c r="AH25" s="2" t="s">
        <v>29</v>
      </c>
      <c r="AI25" s="2" t="s">
        <v>29</v>
      </c>
      <c r="AJ25" s="2">
        <f t="shared" si="3"/>
        <v>0</v>
      </c>
      <c r="AK25" s="2" t="s">
        <v>29</v>
      </c>
      <c r="AL25" s="2" t="s">
        <v>29</v>
      </c>
      <c r="AM25" s="2">
        <f t="shared" si="4"/>
        <v>0</v>
      </c>
      <c r="AN25" s="2" t="s">
        <v>29</v>
      </c>
      <c r="AO25" s="2" t="s">
        <v>29</v>
      </c>
      <c r="AP25" s="2">
        <f t="shared" si="5"/>
        <v>0</v>
      </c>
      <c r="AQ25" s="2" t="s">
        <v>29</v>
      </c>
      <c r="AR25" s="2" t="s">
        <v>29</v>
      </c>
      <c r="AS25" s="2">
        <f t="shared" si="6"/>
        <v>0</v>
      </c>
      <c r="AT25" s="2" t="s">
        <v>29</v>
      </c>
      <c r="AU25" s="2" t="s">
        <v>29</v>
      </c>
      <c r="AV25" s="2">
        <f t="shared" si="7"/>
        <v>0</v>
      </c>
      <c r="AW25" s="2" t="s">
        <v>29</v>
      </c>
      <c r="AX25" s="2" t="s">
        <v>29</v>
      </c>
      <c r="AY25" s="2">
        <f t="shared" si="8"/>
        <v>0</v>
      </c>
      <c r="AZ25" s="2" t="s">
        <v>29</v>
      </c>
      <c r="BA25" s="2" t="s">
        <v>29</v>
      </c>
      <c r="BB25" s="2">
        <f t="shared" si="9"/>
        <v>0</v>
      </c>
      <c r="BC25" s="2" t="s">
        <v>29</v>
      </c>
      <c r="BD25" s="2" t="s">
        <v>29</v>
      </c>
      <c r="BE25" s="2">
        <f t="shared" si="10"/>
        <v>0</v>
      </c>
      <c r="BF25" s="2" t="s">
        <v>29</v>
      </c>
      <c r="BG25" s="2" t="s">
        <v>29</v>
      </c>
      <c r="BH25" s="2">
        <f t="shared" si="11"/>
        <v>0</v>
      </c>
      <c r="BI25" s="2" t="s">
        <v>29</v>
      </c>
      <c r="BJ25" s="2" t="s">
        <v>29</v>
      </c>
      <c r="BK25" s="2">
        <f t="shared" si="12"/>
        <v>0</v>
      </c>
      <c r="BL25" s="2" t="s">
        <v>29</v>
      </c>
      <c r="BM25" s="2" t="s">
        <v>29</v>
      </c>
      <c r="BN25" s="2">
        <f t="shared" si="13"/>
        <v>0</v>
      </c>
      <c r="BO25" s="2" t="s">
        <v>29</v>
      </c>
      <c r="BP25" s="2" t="s">
        <v>29</v>
      </c>
      <c r="BQ25" s="2">
        <f t="shared" si="14"/>
        <v>0</v>
      </c>
      <c r="BR25" s="2" t="s">
        <v>29</v>
      </c>
      <c r="BS25" s="2" t="s">
        <v>29</v>
      </c>
      <c r="BT25" s="20">
        <f>[9]Расчет_тарифа_стр.1_3!AF20</f>
        <v>0</v>
      </c>
      <c r="BU25" s="21" t="str">
        <f>[9]Расчет_тарифа_стр.1_3!AG20</f>
        <v>х</v>
      </c>
      <c r="BV25" s="21" t="str">
        <f>[9]Расчет_тарифа_стр.1_3!AH20</f>
        <v>х</v>
      </c>
      <c r="BW25" s="21">
        <f>[9]Расчет_тарифа_стр.1_3!AI20</f>
        <v>0</v>
      </c>
      <c r="BX25" s="21">
        <f>[9]Расчет_тарифа_стр.1_3!AJ20</f>
        <v>0</v>
      </c>
      <c r="BY25" s="21" t="str">
        <f>[9]Расчет_тарифа_стр.1_3!AK20</f>
        <v>х</v>
      </c>
      <c r="BZ25" s="21" t="str">
        <f>[9]Расчет_тарифа_стр.1_3!AL20</f>
        <v>х</v>
      </c>
      <c r="CA25" s="21">
        <f>[9]Расчет_тарифа_стр.1_3!AM20</f>
        <v>0</v>
      </c>
      <c r="CB25" s="21">
        <v>0</v>
      </c>
      <c r="CC25" s="2" t="s">
        <v>29</v>
      </c>
      <c r="CD25" s="2" t="s">
        <v>29</v>
      </c>
      <c r="CE25" s="2">
        <v>0</v>
      </c>
      <c r="CF25" s="2" t="s">
        <v>29</v>
      </c>
      <c r="CG25" s="2" t="s">
        <v>29</v>
      </c>
      <c r="CH25" s="2">
        <v>0</v>
      </c>
      <c r="CI25" s="2" t="s">
        <v>29</v>
      </c>
      <c r="CJ25" s="2" t="s">
        <v>29</v>
      </c>
      <c r="CK25" s="2">
        <v>0</v>
      </c>
      <c r="CL25" s="2" t="s">
        <v>29</v>
      </c>
      <c r="CM25" s="2" t="s">
        <v>29</v>
      </c>
      <c r="CN25" s="2">
        <v>0</v>
      </c>
      <c r="CO25" s="2" t="s">
        <v>29</v>
      </c>
      <c r="CP25" s="2" t="s">
        <v>29</v>
      </c>
      <c r="CQ25" s="21">
        <f t="shared" si="15"/>
        <v>0</v>
      </c>
      <c r="CR25" s="2" t="s">
        <v>29</v>
      </c>
      <c r="CS25" s="2" t="s">
        <v>29</v>
      </c>
      <c r="CT25" s="21">
        <f t="shared" si="16"/>
        <v>0</v>
      </c>
      <c r="CU25" s="2" t="s">
        <v>29</v>
      </c>
      <c r="CV25" s="2" t="s">
        <v>29</v>
      </c>
      <c r="CW25" s="21">
        <f t="shared" si="17"/>
        <v>0</v>
      </c>
      <c r="CX25" s="2" t="s">
        <v>29</v>
      </c>
      <c r="CY25" s="2" t="s">
        <v>29</v>
      </c>
      <c r="CZ25" s="21">
        <f t="shared" si="18"/>
        <v>0</v>
      </c>
      <c r="DA25" s="2" t="s">
        <v>29</v>
      </c>
      <c r="DB25" s="2" t="s">
        <v>29</v>
      </c>
      <c r="DC25" s="21">
        <f t="shared" si="19"/>
        <v>0</v>
      </c>
      <c r="DD25" s="2" t="s">
        <v>29</v>
      </c>
      <c r="DE25" s="2" t="s">
        <v>29</v>
      </c>
      <c r="DF25" s="21">
        <f t="shared" si="20"/>
        <v>0</v>
      </c>
      <c r="DG25" s="2" t="s">
        <v>29</v>
      </c>
      <c r="DH25" s="2" t="s">
        <v>29</v>
      </c>
      <c r="DI25" s="21">
        <f t="shared" si="21"/>
        <v>0</v>
      </c>
      <c r="DJ25" s="2" t="s">
        <v>29</v>
      </c>
      <c r="DK25" s="2" t="s">
        <v>29</v>
      </c>
      <c r="DL25" s="21">
        <f t="shared" si="22"/>
        <v>0</v>
      </c>
      <c r="DM25" s="2" t="s">
        <v>29</v>
      </c>
      <c r="DN25" s="2" t="s">
        <v>29</v>
      </c>
      <c r="DO25" s="21">
        <f t="shared" si="23"/>
        <v>0</v>
      </c>
      <c r="DP25" s="2" t="s">
        <v>29</v>
      </c>
      <c r="DQ25" s="2" t="s">
        <v>29</v>
      </c>
      <c r="DR25" s="21">
        <f t="shared" si="24"/>
        <v>0</v>
      </c>
      <c r="DS25" s="2" t="s">
        <v>29</v>
      </c>
      <c r="DT25" s="2" t="s">
        <v>29</v>
      </c>
      <c r="DU25" s="21">
        <f t="shared" si="25"/>
        <v>0</v>
      </c>
      <c r="DV25" s="2" t="s">
        <v>29</v>
      </c>
      <c r="DW25" s="2" t="s">
        <v>29</v>
      </c>
      <c r="DX25" s="21">
        <f t="shared" si="26"/>
        <v>0</v>
      </c>
      <c r="DY25" s="2" t="s">
        <v>29</v>
      </c>
      <c r="DZ25" s="2" t="s">
        <v>29</v>
      </c>
      <c r="EA25" s="21">
        <f t="shared" si="27"/>
        <v>0</v>
      </c>
      <c r="EB25" s="2" t="s">
        <v>29</v>
      </c>
      <c r="EC25" s="2" t="s">
        <v>29</v>
      </c>
      <c r="ED25" s="21">
        <f t="shared" si="28"/>
        <v>0</v>
      </c>
      <c r="EE25" s="2" t="s">
        <v>29</v>
      </c>
      <c r="EF25" s="2" t="s">
        <v>29</v>
      </c>
      <c r="EG25" s="21">
        <f t="shared" si="29"/>
        <v>0</v>
      </c>
      <c r="EH25" s="2" t="s">
        <v>29</v>
      </c>
      <c r="EI25" s="2" t="s">
        <v>29</v>
      </c>
    </row>
    <row r="26" spans="1:141">
      <c r="A26" s="1" t="s">
        <v>101</v>
      </c>
      <c r="B26" s="22" t="s">
        <v>102</v>
      </c>
      <c r="C26" s="19" t="s">
        <v>76</v>
      </c>
      <c r="D26" s="2">
        <f>[9]Расчет_тарифа_стр.1_3!D21</f>
        <v>89867.67280846092</v>
      </c>
      <c r="E26" s="2" t="s">
        <v>29</v>
      </c>
      <c r="F26" s="2" t="s">
        <v>29</v>
      </c>
      <c r="G26" s="2">
        <f>[9]Расчет_тарифа_стр.1_3!G21</f>
        <v>68655</v>
      </c>
      <c r="H26" s="2">
        <f>[9]Расчет_тарифа_стр.1_3!H21</f>
        <v>76534.923616440035</v>
      </c>
      <c r="I26" s="2" t="s">
        <v>29</v>
      </c>
      <c r="J26" s="2" t="s">
        <v>29</v>
      </c>
      <c r="K26" s="2">
        <f>[9]Расчет_тарифа_стр.1_3!K21</f>
        <v>0</v>
      </c>
      <c r="L26" s="2">
        <v>71641.544309361896</v>
      </c>
      <c r="M26" s="2" t="s">
        <v>29</v>
      </c>
      <c r="N26" s="2" t="s">
        <v>29</v>
      </c>
      <c r="O26" s="2">
        <v>75457.540509982326</v>
      </c>
      <c r="P26" s="2" t="s">
        <v>29</v>
      </c>
      <c r="Q26" s="2" t="s">
        <v>29</v>
      </c>
      <c r="R26" s="2">
        <v>79476.796245883961</v>
      </c>
      <c r="S26" s="2" t="s">
        <v>29</v>
      </c>
      <c r="T26" s="2" t="s">
        <v>29</v>
      </c>
      <c r="U26" s="2">
        <v>83710.138162721239</v>
      </c>
      <c r="V26" s="2" t="s">
        <v>29</v>
      </c>
      <c r="W26" s="2" t="s">
        <v>29</v>
      </c>
      <c r="X26" s="2">
        <v>88168.969588841297</v>
      </c>
      <c r="Y26" s="2" t="s">
        <v>29</v>
      </c>
      <c r="Z26" s="2" t="s">
        <v>29</v>
      </c>
      <c r="AA26" s="2">
        <f t="shared" si="0"/>
        <v>88168.969588841297</v>
      </c>
      <c r="AB26" s="2" t="s">
        <v>29</v>
      </c>
      <c r="AC26" s="2" t="s">
        <v>29</v>
      </c>
      <c r="AD26" s="2">
        <f t="shared" si="1"/>
        <v>88168.969588841297</v>
      </c>
      <c r="AE26" s="2" t="s">
        <v>29</v>
      </c>
      <c r="AF26" s="2" t="s">
        <v>29</v>
      </c>
      <c r="AG26" s="2">
        <f t="shared" si="2"/>
        <v>88168.969588841297</v>
      </c>
      <c r="AH26" s="2" t="s">
        <v>29</v>
      </c>
      <c r="AI26" s="2" t="s">
        <v>29</v>
      </c>
      <c r="AJ26" s="2">
        <f t="shared" si="3"/>
        <v>88168.969588841297</v>
      </c>
      <c r="AK26" s="2" t="s">
        <v>29</v>
      </c>
      <c r="AL26" s="2" t="s">
        <v>29</v>
      </c>
      <c r="AM26" s="2">
        <f t="shared" si="4"/>
        <v>88168.969588841297</v>
      </c>
      <c r="AN26" s="2" t="s">
        <v>29</v>
      </c>
      <c r="AO26" s="2" t="s">
        <v>29</v>
      </c>
      <c r="AP26" s="2">
        <f t="shared" si="5"/>
        <v>88168.969588841297</v>
      </c>
      <c r="AQ26" s="2" t="s">
        <v>29</v>
      </c>
      <c r="AR26" s="2" t="s">
        <v>29</v>
      </c>
      <c r="AS26" s="2">
        <f t="shared" si="6"/>
        <v>88168.969588841297</v>
      </c>
      <c r="AT26" s="2" t="s">
        <v>29</v>
      </c>
      <c r="AU26" s="2" t="s">
        <v>29</v>
      </c>
      <c r="AV26" s="2">
        <f t="shared" si="7"/>
        <v>88168.969588841297</v>
      </c>
      <c r="AW26" s="2" t="s">
        <v>29</v>
      </c>
      <c r="AX26" s="2" t="s">
        <v>29</v>
      </c>
      <c r="AY26" s="2">
        <f t="shared" si="8"/>
        <v>88168.969588841297</v>
      </c>
      <c r="AZ26" s="2" t="s">
        <v>29</v>
      </c>
      <c r="BA26" s="2" t="s">
        <v>29</v>
      </c>
      <c r="BB26" s="2">
        <f t="shared" si="9"/>
        <v>88168.969588841297</v>
      </c>
      <c r="BC26" s="2" t="s">
        <v>29</v>
      </c>
      <c r="BD26" s="2" t="s">
        <v>29</v>
      </c>
      <c r="BE26" s="2">
        <f t="shared" si="10"/>
        <v>88168.969588841297</v>
      </c>
      <c r="BF26" s="2" t="s">
        <v>29</v>
      </c>
      <c r="BG26" s="2" t="s">
        <v>29</v>
      </c>
      <c r="BH26" s="2">
        <f t="shared" si="11"/>
        <v>88168.969588841297</v>
      </c>
      <c r="BI26" s="2" t="s">
        <v>29</v>
      </c>
      <c r="BJ26" s="2" t="s">
        <v>29</v>
      </c>
      <c r="BK26" s="2">
        <f t="shared" si="12"/>
        <v>88168.969588841297</v>
      </c>
      <c r="BL26" s="2" t="s">
        <v>29</v>
      </c>
      <c r="BM26" s="2" t="s">
        <v>29</v>
      </c>
      <c r="BN26" s="2">
        <f t="shared" si="13"/>
        <v>88168.969588841297</v>
      </c>
      <c r="BO26" s="2" t="s">
        <v>29</v>
      </c>
      <c r="BP26" s="2" t="s">
        <v>29</v>
      </c>
      <c r="BQ26" s="2">
        <f t="shared" si="14"/>
        <v>88168.969588841297</v>
      </c>
      <c r="BR26" s="2" t="s">
        <v>29</v>
      </c>
      <c r="BS26" s="2" t="s">
        <v>29</v>
      </c>
      <c r="BT26" s="20">
        <f>[9]Расчет_тарифа_стр.1_3!AF21</f>
        <v>30104.031127179238</v>
      </c>
      <c r="BU26" s="21" t="str">
        <f>[9]Расчет_тарифа_стр.1_3!AG21</f>
        <v>х</v>
      </c>
      <c r="BV26" s="21" t="str">
        <f>[9]Расчет_тарифа_стр.1_3!AH21</f>
        <v>х</v>
      </c>
      <c r="BW26" s="21">
        <f>[9]Расчет_тарифа_стр.1_3!AI21</f>
        <v>27237</v>
      </c>
      <c r="BX26" s="21">
        <f>[9]Расчет_тарифа_стр.1_3!AJ21</f>
        <v>32313.40326991009</v>
      </c>
      <c r="BY26" s="21" t="str">
        <f>[9]Расчет_тарифа_стр.1_3!AK21</f>
        <v>х</v>
      </c>
      <c r="BZ26" s="21" t="str">
        <f>[9]Расчет_тарифа_стр.1_3!AL21</f>
        <v>х</v>
      </c>
      <c r="CA26" s="21">
        <f>[9]Расчет_тарифа_стр.1_3!AM21</f>
        <v>0</v>
      </c>
      <c r="CB26" s="21">
        <v>31763.754668592417</v>
      </c>
      <c r="CC26" s="2" t="s">
        <v>29</v>
      </c>
      <c r="CD26" s="2" t="s">
        <v>29</v>
      </c>
      <c r="CE26" s="21">
        <v>33455.655203418668</v>
      </c>
      <c r="CF26" s="2" t="s">
        <v>29</v>
      </c>
      <c r="CG26" s="2" t="s">
        <v>29</v>
      </c>
      <c r="CH26" s="21">
        <v>35237.675040878108</v>
      </c>
      <c r="CI26" s="2" t="s">
        <v>29</v>
      </c>
      <c r="CJ26" s="2" t="s">
        <v>29</v>
      </c>
      <c r="CK26" s="21">
        <v>37114.614397378224</v>
      </c>
      <c r="CL26" s="2" t="s">
        <v>29</v>
      </c>
      <c r="CM26" s="2" t="s">
        <v>29</v>
      </c>
      <c r="CN26" s="21">
        <v>39091.529173479437</v>
      </c>
      <c r="CO26" s="2" t="s">
        <v>29</v>
      </c>
      <c r="CP26" s="2" t="s">
        <v>29</v>
      </c>
      <c r="CQ26" s="21">
        <f t="shared" si="15"/>
        <v>39091.529173479437</v>
      </c>
      <c r="CR26" s="2" t="s">
        <v>29</v>
      </c>
      <c r="CS26" s="2" t="s">
        <v>29</v>
      </c>
      <c r="CT26" s="21">
        <f t="shared" si="16"/>
        <v>39091.529173479437</v>
      </c>
      <c r="CU26" s="2" t="s">
        <v>29</v>
      </c>
      <c r="CV26" s="2" t="s">
        <v>29</v>
      </c>
      <c r="CW26" s="21">
        <f t="shared" si="17"/>
        <v>39091.529173479437</v>
      </c>
      <c r="CX26" s="2" t="s">
        <v>29</v>
      </c>
      <c r="CY26" s="2" t="s">
        <v>29</v>
      </c>
      <c r="CZ26" s="21">
        <f t="shared" si="18"/>
        <v>39091.529173479437</v>
      </c>
      <c r="DA26" s="2" t="s">
        <v>29</v>
      </c>
      <c r="DB26" s="2" t="s">
        <v>29</v>
      </c>
      <c r="DC26" s="21">
        <f t="shared" si="19"/>
        <v>39091.529173479437</v>
      </c>
      <c r="DD26" s="2" t="s">
        <v>29</v>
      </c>
      <c r="DE26" s="2" t="s">
        <v>29</v>
      </c>
      <c r="DF26" s="21">
        <f t="shared" si="20"/>
        <v>39091.529173479437</v>
      </c>
      <c r="DG26" s="2" t="s">
        <v>29</v>
      </c>
      <c r="DH26" s="2" t="s">
        <v>29</v>
      </c>
      <c r="DI26" s="21">
        <f t="shared" si="21"/>
        <v>39091.529173479437</v>
      </c>
      <c r="DJ26" s="2" t="s">
        <v>29</v>
      </c>
      <c r="DK26" s="2" t="s">
        <v>29</v>
      </c>
      <c r="DL26" s="21">
        <f t="shared" si="22"/>
        <v>39091.529173479437</v>
      </c>
      <c r="DM26" s="2" t="s">
        <v>29</v>
      </c>
      <c r="DN26" s="2" t="s">
        <v>29</v>
      </c>
      <c r="DO26" s="21">
        <f t="shared" si="23"/>
        <v>39091.529173479437</v>
      </c>
      <c r="DP26" s="2" t="s">
        <v>29</v>
      </c>
      <c r="DQ26" s="2" t="s">
        <v>29</v>
      </c>
      <c r="DR26" s="21">
        <f t="shared" si="24"/>
        <v>39091.529173479437</v>
      </c>
      <c r="DS26" s="2" t="s">
        <v>29</v>
      </c>
      <c r="DT26" s="2" t="s">
        <v>29</v>
      </c>
      <c r="DU26" s="21">
        <f t="shared" si="25"/>
        <v>39091.529173479437</v>
      </c>
      <c r="DV26" s="2" t="s">
        <v>29</v>
      </c>
      <c r="DW26" s="2" t="s">
        <v>29</v>
      </c>
      <c r="DX26" s="21">
        <f t="shared" si="26"/>
        <v>39091.529173479437</v>
      </c>
      <c r="DY26" s="2" t="s">
        <v>29</v>
      </c>
      <c r="DZ26" s="2" t="s">
        <v>29</v>
      </c>
      <c r="EA26" s="21">
        <f t="shared" si="27"/>
        <v>39091.529173479437</v>
      </c>
      <c r="EB26" s="2" t="s">
        <v>29</v>
      </c>
      <c r="EC26" s="2" t="s">
        <v>29</v>
      </c>
      <c r="ED26" s="21">
        <f t="shared" si="28"/>
        <v>39091.529173479437</v>
      </c>
      <c r="EE26" s="2" t="s">
        <v>29</v>
      </c>
      <c r="EF26" s="2" t="s">
        <v>29</v>
      </c>
      <c r="EG26" s="21">
        <f t="shared" si="29"/>
        <v>39091.529173479437</v>
      </c>
      <c r="EH26" s="2" t="s">
        <v>29</v>
      </c>
      <c r="EI26" s="2" t="s">
        <v>29</v>
      </c>
    </row>
    <row r="27" spans="1:141" ht="30">
      <c r="A27" s="1" t="s">
        <v>103</v>
      </c>
      <c r="B27" s="22" t="s">
        <v>104</v>
      </c>
      <c r="C27" s="19" t="s">
        <v>76</v>
      </c>
      <c r="D27" s="2">
        <f>[9]Расчет_тарифа_стр.1_3!D22</f>
        <v>36498.985689387533</v>
      </c>
      <c r="E27" s="2" t="s">
        <v>29</v>
      </c>
      <c r="F27" s="2" t="s">
        <v>29</v>
      </c>
      <c r="G27" s="2">
        <f>[9]Расчет_тарифа_стр.1_3!G22</f>
        <v>33427</v>
      </c>
      <c r="H27" s="2">
        <f>[9]Расчет_тарифа_стр.1_3!H22</f>
        <v>39989.890185885328</v>
      </c>
      <c r="I27" s="2" t="s">
        <v>29</v>
      </c>
      <c r="J27" s="2" t="s">
        <v>29</v>
      </c>
      <c r="K27" s="2">
        <f>[9]Расчет_тарифа_стр.1_3!K22</f>
        <v>0</v>
      </c>
      <c r="L27" s="2">
        <f>L28+L31+L40+L44+L46</f>
        <v>46060.102360729667</v>
      </c>
      <c r="M27" s="2" t="s">
        <v>29</v>
      </c>
      <c r="N27" s="2" t="s">
        <v>29</v>
      </c>
      <c r="O27" s="2">
        <f>O28+O31+O40+O44+O46</f>
        <v>48496.677242630903</v>
      </c>
      <c r="P27" s="2" t="s">
        <v>29</v>
      </c>
      <c r="Q27" s="2" t="s">
        <v>29</v>
      </c>
      <c r="R27" s="2">
        <f>R28+R31+R40+R44+R46</f>
        <v>50649.250943672479</v>
      </c>
      <c r="S27" s="2" t="s">
        <v>29</v>
      </c>
      <c r="T27" s="2" t="s">
        <v>29</v>
      </c>
      <c r="U27" s="2">
        <f>U28+U31+U40+U44+U46</f>
        <v>52528.301159900839</v>
      </c>
      <c r="V27" s="2" t="s">
        <v>29</v>
      </c>
      <c r="W27" s="2" t="s">
        <v>29</v>
      </c>
      <c r="X27" s="2">
        <f>X28+X31+X40+X44+X46</f>
        <v>53786.27515696967</v>
      </c>
      <c r="Y27" s="2" t="s">
        <v>29</v>
      </c>
      <c r="Z27" s="2" t="s">
        <v>29</v>
      </c>
      <c r="AA27" s="2">
        <f t="shared" si="0"/>
        <v>53786.27515696967</v>
      </c>
      <c r="AB27" s="2" t="s">
        <v>29</v>
      </c>
      <c r="AC27" s="2" t="s">
        <v>29</v>
      </c>
      <c r="AD27" s="2">
        <f t="shared" si="1"/>
        <v>53786.27515696967</v>
      </c>
      <c r="AE27" s="2" t="s">
        <v>29</v>
      </c>
      <c r="AF27" s="2" t="s">
        <v>29</v>
      </c>
      <c r="AG27" s="2">
        <f t="shared" si="2"/>
        <v>53786.27515696967</v>
      </c>
      <c r="AH27" s="2" t="s">
        <v>29</v>
      </c>
      <c r="AI27" s="2" t="s">
        <v>29</v>
      </c>
      <c r="AJ27" s="2">
        <f t="shared" si="3"/>
        <v>53786.27515696967</v>
      </c>
      <c r="AK27" s="2" t="s">
        <v>29</v>
      </c>
      <c r="AL27" s="2" t="s">
        <v>29</v>
      </c>
      <c r="AM27" s="2">
        <f t="shared" si="4"/>
        <v>53786.27515696967</v>
      </c>
      <c r="AN27" s="2" t="s">
        <v>29</v>
      </c>
      <c r="AO27" s="2" t="s">
        <v>29</v>
      </c>
      <c r="AP27" s="2">
        <f t="shared" si="5"/>
        <v>53786.27515696967</v>
      </c>
      <c r="AQ27" s="2" t="s">
        <v>29</v>
      </c>
      <c r="AR27" s="2" t="s">
        <v>29</v>
      </c>
      <c r="AS27" s="2">
        <f t="shared" si="6"/>
        <v>53786.27515696967</v>
      </c>
      <c r="AT27" s="2" t="s">
        <v>29</v>
      </c>
      <c r="AU27" s="2" t="s">
        <v>29</v>
      </c>
      <c r="AV27" s="2">
        <f t="shared" si="7"/>
        <v>53786.27515696967</v>
      </c>
      <c r="AW27" s="2" t="s">
        <v>29</v>
      </c>
      <c r="AX27" s="2" t="s">
        <v>29</v>
      </c>
      <c r="AY27" s="2">
        <f t="shared" si="8"/>
        <v>53786.27515696967</v>
      </c>
      <c r="AZ27" s="2" t="s">
        <v>29</v>
      </c>
      <c r="BA27" s="2" t="s">
        <v>29</v>
      </c>
      <c r="BB27" s="2">
        <f t="shared" si="9"/>
        <v>53786.27515696967</v>
      </c>
      <c r="BC27" s="2" t="s">
        <v>29</v>
      </c>
      <c r="BD27" s="2" t="s">
        <v>29</v>
      </c>
      <c r="BE27" s="2">
        <f t="shared" si="10"/>
        <v>53786.27515696967</v>
      </c>
      <c r="BF27" s="2" t="s">
        <v>29</v>
      </c>
      <c r="BG27" s="2" t="s">
        <v>29</v>
      </c>
      <c r="BH27" s="2">
        <f t="shared" si="11"/>
        <v>53786.27515696967</v>
      </c>
      <c r="BI27" s="2" t="s">
        <v>29</v>
      </c>
      <c r="BJ27" s="2" t="s">
        <v>29</v>
      </c>
      <c r="BK27" s="2">
        <f t="shared" si="12"/>
        <v>53786.27515696967</v>
      </c>
      <c r="BL27" s="2" t="s">
        <v>29</v>
      </c>
      <c r="BM27" s="2" t="s">
        <v>29</v>
      </c>
      <c r="BN27" s="2">
        <f t="shared" si="13"/>
        <v>53786.27515696967</v>
      </c>
      <c r="BO27" s="2" t="s">
        <v>29</v>
      </c>
      <c r="BP27" s="2" t="s">
        <v>29</v>
      </c>
      <c r="BQ27" s="2">
        <f t="shared" si="14"/>
        <v>53786.27515696967</v>
      </c>
      <c r="BR27" s="2" t="s">
        <v>29</v>
      </c>
      <c r="BS27" s="2" t="s">
        <v>29</v>
      </c>
      <c r="BT27" s="2">
        <f>[9]Расчет_тарифа_стр.1_3!AF22</f>
        <v>43320.681298479358</v>
      </c>
      <c r="BU27" s="2" t="str">
        <f>[9]Расчет_тарифа_стр.1_3!AG22</f>
        <v>х</v>
      </c>
      <c r="BV27" s="2" t="str">
        <f>[9]Расчет_тарифа_стр.1_3!AH22</f>
        <v>х</v>
      </c>
      <c r="BW27" s="2">
        <f>[9]Расчет_тарифа_стр.1_3!AI22</f>
        <v>37416</v>
      </c>
      <c r="BX27" s="2">
        <f>[9]Расчет_тарифа_стр.1_3!AJ22</f>
        <v>48798.761625408762</v>
      </c>
      <c r="BY27" s="2" t="str">
        <f>[9]Расчет_тарифа_стр.1_3!AK22</f>
        <v>х</v>
      </c>
      <c r="BZ27" s="2" t="str">
        <f>[9]Расчет_тарифа_стр.1_3!AL22</f>
        <v>х</v>
      </c>
      <c r="CA27" s="2">
        <f>[9]Расчет_тарифа_стр.1_3!AM22</f>
        <v>0</v>
      </c>
      <c r="CB27" s="2">
        <f>CB28+CB31+CB40+CB44+CB46</f>
        <v>27736.218350122937</v>
      </c>
      <c r="CC27" s="2" t="s">
        <v>29</v>
      </c>
      <c r="CD27" s="2" t="s">
        <v>29</v>
      </c>
      <c r="CE27" s="2">
        <f>CE28+CE31+CE40+CE44+CE46</f>
        <v>29399.485976199641</v>
      </c>
      <c r="CF27" s="2" t="s">
        <v>29</v>
      </c>
      <c r="CG27" s="2" t="s">
        <v>29</v>
      </c>
      <c r="CH27" s="2">
        <f>CH28+CH31+CH40+CH44+CH46</f>
        <v>31275.659081024023</v>
      </c>
      <c r="CI27" s="2" t="s">
        <v>29</v>
      </c>
      <c r="CJ27" s="2" t="s">
        <v>29</v>
      </c>
      <c r="CK27" s="2">
        <f>CK28+CK31+CK40+CK44+CK46</f>
        <v>32986.110343342087</v>
      </c>
      <c r="CL27" s="2" t="s">
        <v>29</v>
      </c>
      <c r="CM27" s="2" t="s">
        <v>29</v>
      </c>
      <c r="CN27" s="2">
        <f>CN28+CN31+CN40+CN44+CN46</f>
        <v>34233.845929446106</v>
      </c>
      <c r="CO27" s="2" t="s">
        <v>29</v>
      </c>
      <c r="CP27" s="2" t="s">
        <v>29</v>
      </c>
      <c r="CQ27" s="21">
        <f t="shared" si="15"/>
        <v>34233.845929446106</v>
      </c>
      <c r="CR27" s="2" t="s">
        <v>29</v>
      </c>
      <c r="CS27" s="2" t="s">
        <v>29</v>
      </c>
      <c r="CT27" s="21">
        <f t="shared" si="16"/>
        <v>34233.845929446106</v>
      </c>
      <c r="CU27" s="2" t="s">
        <v>29</v>
      </c>
      <c r="CV27" s="2" t="s">
        <v>29</v>
      </c>
      <c r="CW27" s="21">
        <f t="shared" si="17"/>
        <v>34233.845929446106</v>
      </c>
      <c r="CX27" s="2" t="s">
        <v>29</v>
      </c>
      <c r="CY27" s="2" t="s">
        <v>29</v>
      </c>
      <c r="CZ27" s="21">
        <f t="shared" si="18"/>
        <v>34233.845929446106</v>
      </c>
      <c r="DA27" s="2" t="s">
        <v>29</v>
      </c>
      <c r="DB27" s="2" t="s">
        <v>29</v>
      </c>
      <c r="DC27" s="21">
        <f t="shared" si="19"/>
        <v>34233.845929446106</v>
      </c>
      <c r="DD27" s="2" t="s">
        <v>29</v>
      </c>
      <c r="DE27" s="2" t="s">
        <v>29</v>
      </c>
      <c r="DF27" s="21">
        <f t="shared" si="20"/>
        <v>34233.845929446106</v>
      </c>
      <c r="DG27" s="2" t="s">
        <v>29</v>
      </c>
      <c r="DH27" s="2" t="s">
        <v>29</v>
      </c>
      <c r="DI27" s="21">
        <f t="shared" si="21"/>
        <v>34233.845929446106</v>
      </c>
      <c r="DJ27" s="2" t="s">
        <v>29</v>
      </c>
      <c r="DK27" s="2" t="s">
        <v>29</v>
      </c>
      <c r="DL27" s="21">
        <f t="shared" si="22"/>
        <v>34233.845929446106</v>
      </c>
      <c r="DM27" s="2" t="s">
        <v>29</v>
      </c>
      <c r="DN27" s="2" t="s">
        <v>29</v>
      </c>
      <c r="DO27" s="21">
        <f t="shared" si="23"/>
        <v>34233.845929446106</v>
      </c>
      <c r="DP27" s="2" t="s">
        <v>29</v>
      </c>
      <c r="DQ27" s="2" t="s">
        <v>29</v>
      </c>
      <c r="DR27" s="21">
        <f t="shared" si="24"/>
        <v>34233.845929446106</v>
      </c>
      <c r="DS27" s="2" t="s">
        <v>29</v>
      </c>
      <c r="DT27" s="2" t="s">
        <v>29</v>
      </c>
      <c r="DU27" s="21">
        <f t="shared" si="25"/>
        <v>34233.845929446106</v>
      </c>
      <c r="DV27" s="2" t="s">
        <v>29</v>
      </c>
      <c r="DW27" s="2" t="s">
        <v>29</v>
      </c>
      <c r="DX27" s="21">
        <f t="shared" si="26"/>
        <v>34233.845929446106</v>
      </c>
      <c r="DY27" s="2" t="s">
        <v>29</v>
      </c>
      <c r="DZ27" s="2" t="s">
        <v>29</v>
      </c>
      <c r="EA27" s="21">
        <f t="shared" si="27"/>
        <v>34233.845929446106</v>
      </c>
      <c r="EB27" s="2" t="s">
        <v>29</v>
      </c>
      <c r="EC27" s="2" t="s">
        <v>29</v>
      </c>
      <c r="ED27" s="21">
        <f t="shared" si="28"/>
        <v>34233.845929446106</v>
      </c>
      <c r="EE27" s="2" t="s">
        <v>29</v>
      </c>
      <c r="EF27" s="2" t="s">
        <v>29</v>
      </c>
      <c r="EG27" s="21">
        <f t="shared" si="29"/>
        <v>34233.845929446106</v>
      </c>
      <c r="EH27" s="2" t="s">
        <v>29</v>
      </c>
      <c r="EI27" s="2" t="s">
        <v>29</v>
      </c>
    </row>
    <row r="28" spans="1:141" ht="45">
      <c r="A28" s="1" t="s">
        <v>105</v>
      </c>
      <c r="B28" s="22" t="s">
        <v>106</v>
      </c>
      <c r="C28" s="19" t="s">
        <v>76</v>
      </c>
      <c r="D28" s="2">
        <f>[9]НР_стр.1_2!D13</f>
        <v>12980.157247879999</v>
      </c>
      <c r="E28" s="2" t="s">
        <v>29</v>
      </c>
      <c r="F28" s="2" t="s">
        <v>29</v>
      </c>
      <c r="G28" s="2">
        <f>[9]НР_стр.1_2!E13</f>
        <v>12032</v>
      </c>
      <c r="H28" s="2">
        <f>[9]НР_стр.1_2!F13</f>
        <v>13986.102252499999</v>
      </c>
      <c r="I28" s="2" t="s">
        <v>29</v>
      </c>
      <c r="J28" s="2" t="s">
        <v>29</v>
      </c>
      <c r="K28" s="2">
        <f>[9]НР_стр.1_2!G13</f>
        <v>0</v>
      </c>
      <c r="L28" s="2">
        <f>L29+L30</f>
        <v>7541.5103818549997</v>
      </c>
      <c r="M28" s="2" t="s">
        <v>29</v>
      </c>
      <c r="N28" s="2" t="s">
        <v>29</v>
      </c>
      <c r="O28" s="2">
        <f>O29+O30</f>
        <v>7858.1707971292008</v>
      </c>
      <c r="P28" s="2" t="s">
        <v>29</v>
      </c>
      <c r="Q28" s="2" t="s">
        <v>29</v>
      </c>
      <c r="R28" s="2">
        <f>R29+R30</f>
        <v>8188.0526290144007</v>
      </c>
      <c r="S28" s="2" t="s">
        <v>29</v>
      </c>
      <c r="T28" s="2" t="s">
        <v>29</v>
      </c>
      <c r="U28" s="2">
        <f>U29+U30</f>
        <v>8531.7052691749523</v>
      </c>
      <c r="V28" s="2" t="s">
        <v>29</v>
      </c>
      <c r="W28" s="2" t="s">
        <v>29</v>
      </c>
      <c r="X28" s="2">
        <f>X29+X30</f>
        <v>8889.7008447369481</v>
      </c>
      <c r="Y28" s="2" t="s">
        <v>29</v>
      </c>
      <c r="Z28" s="2" t="s">
        <v>29</v>
      </c>
      <c r="AA28" s="2">
        <f t="shared" si="0"/>
        <v>8889.7008447369481</v>
      </c>
      <c r="AB28" s="2" t="s">
        <v>29</v>
      </c>
      <c r="AC28" s="2" t="s">
        <v>29</v>
      </c>
      <c r="AD28" s="2">
        <f t="shared" si="1"/>
        <v>8889.7008447369481</v>
      </c>
      <c r="AE28" s="2" t="s">
        <v>29</v>
      </c>
      <c r="AF28" s="2" t="s">
        <v>29</v>
      </c>
      <c r="AG28" s="2">
        <f t="shared" si="2"/>
        <v>8889.7008447369481</v>
      </c>
      <c r="AH28" s="2" t="s">
        <v>29</v>
      </c>
      <c r="AI28" s="2" t="s">
        <v>29</v>
      </c>
      <c r="AJ28" s="2">
        <f t="shared" si="3"/>
        <v>8889.7008447369481</v>
      </c>
      <c r="AK28" s="2" t="s">
        <v>29</v>
      </c>
      <c r="AL28" s="2" t="s">
        <v>29</v>
      </c>
      <c r="AM28" s="2">
        <f t="shared" si="4"/>
        <v>8889.7008447369481</v>
      </c>
      <c r="AN28" s="2" t="s">
        <v>29</v>
      </c>
      <c r="AO28" s="2" t="s">
        <v>29</v>
      </c>
      <c r="AP28" s="2">
        <f t="shared" si="5"/>
        <v>8889.7008447369481</v>
      </c>
      <c r="AQ28" s="2" t="s">
        <v>29</v>
      </c>
      <c r="AR28" s="2" t="s">
        <v>29</v>
      </c>
      <c r="AS28" s="2">
        <f t="shared" si="6"/>
        <v>8889.7008447369481</v>
      </c>
      <c r="AT28" s="2" t="s">
        <v>29</v>
      </c>
      <c r="AU28" s="2" t="s">
        <v>29</v>
      </c>
      <c r="AV28" s="2">
        <f t="shared" si="7"/>
        <v>8889.7008447369481</v>
      </c>
      <c r="AW28" s="2" t="s">
        <v>29</v>
      </c>
      <c r="AX28" s="2" t="s">
        <v>29</v>
      </c>
      <c r="AY28" s="2">
        <f t="shared" si="8"/>
        <v>8889.7008447369481</v>
      </c>
      <c r="AZ28" s="2" t="s">
        <v>29</v>
      </c>
      <c r="BA28" s="2" t="s">
        <v>29</v>
      </c>
      <c r="BB28" s="2">
        <f t="shared" si="9"/>
        <v>8889.7008447369481</v>
      </c>
      <c r="BC28" s="2" t="s">
        <v>29</v>
      </c>
      <c r="BD28" s="2" t="s">
        <v>29</v>
      </c>
      <c r="BE28" s="2">
        <f t="shared" si="10"/>
        <v>8889.7008447369481</v>
      </c>
      <c r="BF28" s="2" t="s">
        <v>29</v>
      </c>
      <c r="BG28" s="2" t="s">
        <v>29</v>
      </c>
      <c r="BH28" s="2">
        <f t="shared" si="11"/>
        <v>8889.7008447369481</v>
      </c>
      <c r="BI28" s="2" t="s">
        <v>29</v>
      </c>
      <c r="BJ28" s="2" t="s">
        <v>29</v>
      </c>
      <c r="BK28" s="2">
        <f t="shared" si="12"/>
        <v>8889.7008447369481</v>
      </c>
      <c r="BL28" s="2" t="s">
        <v>29</v>
      </c>
      <c r="BM28" s="2" t="s">
        <v>29</v>
      </c>
      <c r="BN28" s="2">
        <f t="shared" si="13"/>
        <v>8889.7008447369481</v>
      </c>
      <c r="BO28" s="2" t="s">
        <v>29</v>
      </c>
      <c r="BP28" s="2" t="s">
        <v>29</v>
      </c>
      <c r="BQ28" s="2">
        <f t="shared" si="14"/>
        <v>8889.7008447369481</v>
      </c>
      <c r="BR28" s="2" t="s">
        <v>29</v>
      </c>
      <c r="BS28" s="2" t="s">
        <v>29</v>
      </c>
      <c r="BT28" s="2">
        <f>[9]НР_стр.1_2!AB13</f>
        <v>11656.60839271152</v>
      </c>
      <c r="BU28" s="2" t="s">
        <v>29</v>
      </c>
      <c r="BV28" s="2" t="s">
        <v>29</v>
      </c>
      <c r="BW28" s="2">
        <f>[9]НР_стр.1_2!AC13</f>
        <v>11128</v>
      </c>
      <c r="BX28" s="2">
        <f>[9]НР_стр.1_2!AD13</f>
        <v>12072.9</v>
      </c>
      <c r="BY28" s="2" t="s">
        <v>29</v>
      </c>
      <c r="BZ28" s="2" t="s">
        <v>29</v>
      </c>
      <c r="CA28" s="2">
        <f>[9]НР_стр.1_2!AE13</f>
        <v>0</v>
      </c>
      <c r="CB28" s="2">
        <v>11572.8083952</v>
      </c>
      <c r="CC28" s="2" t="s">
        <v>29</v>
      </c>
      <c r="CD28" s="2" t="s">
        <v>29</v>
      </c>
      <c r="CE28" s="2">
        <v>12035.720731007999</v>
      </c>
      <c r="CF28" s="2" t="s">
        <v>29</v>
      </c>
      <c r="CG28" s="2" t="s">
        <v>29</v>
      </c>
      <c r="CH28" s="2">
        <v>12517.149560248321</v>
      </c>
      <c r="CI28" s="2" t="s">
        <v>29</v>
      </c>
      <c r="CJ28" s="2" t="s">
        <v>29</v>
      </c>
      <c r="CK28" s="2">
        <v>13017.835542658255</v>
      </c>
      <c r="CL28" s="2" t="s">
        <v>29</v>
      </c>
      <c r="CM28" s="2" t="s">
        <v>29</v>
      </c>
      <c r="CN28" s="2">
        <v>13538.548964364585</v>
      </c>
      <c r="CO28" s="2" t="s">
        <v>29</v>
      </c>
      <c r="CP28" s="2" t="s">
        <v>29</v>
      </c>
      <c r="CQ28" s="21">
        <f t="shared" si="15"/>
        <v>13538.548964364585</v>
      </c>
      <c r="CR28" s="2" t="s">
        <v>29</v>
      </c>
      <c r="CS28" s="2" t="s">
        <v>29</v>
      </c>
      <c r="CT28" s="21">
        <f t="shared" si="16"/>
        <v>13538.548964364585</v>
      </c>
      <c r="CU28" s="2" t="s">
        <v>29</v>
      </c>
      <c r="CV28" s="2" t="s">
        <v>29</v>
      </c>
      <c r="CW28" s="21">
        <f t="shared" si="17"/>
        <v>13538.548964364585</v>
      </c>
      <c r="CX28" s="2" t="s">
        <v>29</v>
      </c>
      <c r="CY28" s="2" t="s">
        <v>29</v>
      </c>
      <c r="CZ28" s="21">
        <f t="shared" si="18"/>
        <v>13538.548964364585</v>
      </c>
      <c r="DA28" s="2" t="s">
        <v>29</v>
      </c>
      <c r="DB28" s="2" t="s">
        <v>29</v>
      </c>
      <c r="DC28" s="21">
        <f t="shared" si="19"/>
        <v>13538.548964364585</v>
      </c>
      <c r="DD28" s="2" t="s">
        <v>29</v>
      </c>
      <c r="DE28" s="2" t="s">
        <v>29</v>
      </c>
      <c r="DF28" s="21">
        <f t="shared" si="20"/>
        <v>13538.548964364585</v>
      </c>
      <c r="DG28" s="2" t="s">
        <v>29</v>
      </c>
      <c r="DH28" s="2" t="s">
        <v>29</v>
      </c>
      <c r="DI28" s="21">
        <f t="shared" si="21"/>
        <v>13538.548964364585</v>
      </c>
      <c r="DJ28" s="2" t="s">
        <v>29</v>
      </c>
      <c r="DK28" s="2" t="s">
        <v>29</v>
      </c>
      <c r="DL28" s="21">
        <f t="shared" si="22"/>
        <v>13538.548964364585</v>
      </c>
      <c r="DM28" s="2" t="s">
        <v>29</v>
      </c>
      <c r="DN28" s="2" t="s">
        <v>29</v>
      </c>
      <c r="DO28" s="21">
        <f t="shared" si="23"/>
        <v>13538.548964364585</v>
      </c>
      <c r="DP28" s="2" t="s">
        <v>29</v>
      </c>
      <c r="DQ28" s="2" t="s">
        <v>29</v>
      </c>
      <c r="DR28" s="21">
        <f t="shared" si="24"/>
        <v>13538.548964364585</v>
      </c>
      <c r="DS28" s="2" t="s">
        <v>29</v>
      </c>
      <c r="DT28" s="2" t="s">
        <v>29</v>
      </c>
      <c r="DU28" s="21">
        <f t="shared" si="25"/>
        <v>13538.548964364585</v>
      </c>
      <c r="DV28" s="2" t="s">
        <v>29</v>
      </c>
      <c r="DW28" s="2" t="s">
        <v>29</v>
      </c>
      <c r="DX28" s="21">
        <f t="shared" si="26"/>
        <v>13538.548964364585</v>
      </c>
      <c r="DY28" s="2" t="s">
        <v>29</v>
      </c>
      <c r="DZ28" s="2" t="s">
        <v>29</v>
      </c>
      <c r="EA28" s="21">
        <f t="shared" si="27"/>
        <v>13538.548964364585</v>
      </c>
      <c r="EB28" s="2" t="s">
        <v>29</v>
      </c>
      <c r="EC28" s="2" t="s">
        <v>29</v>
      </c>
      <c r="ED28" s="21">
        <f t="shared" si="28"/>
        <v>13538.548964364585</v>
      </c>
      <c r="EE28" s="2" t="s">
        <v>29</v>
      </c>
      <c r="EF28" s="2" t="s">
        <v>29</v>
      </c>
      <c r="EG28" s="21">
        <f t="shared" si="29"/>
        <v>13538.548964364585</v>
      </c>
      <c r="EH28" s="2" t="s">
        <v>29</v>
      </c>
      <c r="EI28" s="2" t="s">
        <v>29</v>
      </c>
    </row>
    <row r="29" spans="1:141">
      <c r="A29" s="1" t="s">
        <v>107</v>
      </c>
      <c r="B29" s="22" t="s">
        <v>108</v>
      </c>
      <c r="C29" s="19" t="s">
        <v>76</v>
      </c>
      <c r="D29" s="2">
        <f>[9]НР_стр.1_2!D16</f>
        <v>0</v>
      </c>
      <c r="E29" s="2" t="s">
        <v>29</v>
      </c>
      <c r="F29" s="2" t="s">
        <v>29</v>
      </c>
      <c r="G29" s="2">
        <f>[9]НР_стр.1_2!E16</f>
        <v>0</v>
      </c>
      <c r="H29" s="2">
        <f>[9]НР_стр.1_2!F16</f>
        <v>765.02550000000008</v>
      </c>
      <c r="I29" s="2" t="s">
        <v>29</v>
      </c>
      <c r="J29" s="2" t="s">
        <v>29</v>
      </c>
      <c r="K29" s="2">
        <f>[9]НР_стр.1_2!G16</f>
        <v>0</v>
      </c>
      <c r="L29" s="2">
        <v>785.15821800000003</v>
      </c>
      <c r="M29" s="2" t="s">
        <v>29</v>
      </c>
      <c r="N29" s="2" t="s">
        <v>29</v>
      </c>
      <c r="O29" s="2">
        <v>816.56454672000007</v>
      </c>
      <c r="P29" s="2" t="s">
        <v>29</v>
      </c>
      <c r="Q29" s="2" t="s">
        <v>29</v>
      </c>
      <c r="R29" s="2">
        <v>849.22712858880004</v>
      </c>
      <c r="S29" s="2" t="s">
        <v>29</v>
      </c>
      <c r="T29" s="2" t="s">
        <v>29</v>
      </c>
      <c r="U29" s="2">
        <v>883.19621373235202</v>
      </c>
      <c r="V29" s="2" t="s">
        <v>29</v>
      </c>
      <c r="W29" s="2" t="s">
        <v>29</v>
      </c>
      <c r="X29" s="2">
        <v>918.52406228164614</v>
      </c>
      <c r="Y29" s="2" t="s">
        <v>29</v>
      </c>
      <c r="Z29" s="2" t="s">
        <v>29</v>
      </c>
      <c r="AA29" s="2">
        <f t="shared" si="0"/>
        <v>918.52406228164614</v>
      </c>
      <c r="AB29" s="2" t="s">
        <v>29</v>
      </c>
      <c r="AC29" s="2" t="s">
        <v>29</v>
      </c>
      <c r="AD29" s="2">
        <f t="shared" si="1"/>
        <v>918.52406228164614</v>
      </c>
      <c r="AE29" s="2" t="s">
        <v>29</v>
      </c>
      <c r="AF29" s="2" t="s">
        <v>29</v>
      </c>
      <c r="AG29" s="2">
        <f t="shared" si="2"/>
        <v>918.52406228164614</v>
      </c>
      <c r="AH29" s="2" t="s">
        <v>29</v>
      </c>
      <c r="AI29" s="2" t="s">
        <v>29</v>
      </c>
      <c r="AJ29" s="2">
        <f t="shared" si="3"/>
        <v>918.52406228164614</v>
      </c>
      <c r="AK29" s="2" t="s">
        <v>29</v>
      </c>
      <c r="AL29" s="2" t="s">
        <v>29</v>
      </c>
      <c r="AM29" s="2">
        <f t="shared" si="4"/>
        <v>918.52406228164614</v>
      </c>
      <c r="AN29" s="2" t="s">
        <v>29</v>
      </c>
      <c r="AO29" s="2" t="s">
        <v>29</v>
      </c>
      <c r="AP29" s="2">
        <f t="shared" si="5"/>
        <v>918.52406228164614</v>
      </c>
      <c r="AQ29" s="2" t="s">
        <v>29</v>
      </c>
      <c r="AR29" s="2" t="s">
        <v>29</v>
      </c>
      <c r="AS29" s="2">
        <f t="shared" si="6"/>
        <v>918.52406228164614</v>
      </c>
      <c r="AT29" s="2" t="s">
        <v>29</v>
      </c>
      <c r="AU29" s="2" t="s">
        <v>29</v>
      </c>
      <c r="AV29" s="2">
        <f t="shared" si="7"/>
        <v>918.52406228164614</v>
      </c>
      <c r="AW29" s="2" t="s">
        <v>29</v>
      </c>
      <c r="AX29" s="2" t="s">
        <v>29</v>
      </c>
      <c r="AY29" s="2">
        <f t="shared" si="8"/>
        <v>918.52406228164614</v>
      </c>
      <c r="AZ29" s="2" t="s">
        <v>29</v>
      </c>
      <c r="BA29" s="2" t="s">
        <v>29</v>
      </c>
      <c r="BB29" s="2">
        <f t="shared" si="9"/>
        <v>918.52406228164614</v>
      </c>
      <c r="BC29" s="2" t="s">
        <v>29</v>
      </c>
      <c r="BD29" s="2" t="s">
        <v>29</v>
      </c>
      <c r="BE29" s="2">
        <f t="shared" si="10"/>
        <v>918.52406228164614</v>
      </c>
      <c r="BF29" s="2" t="s">
        <v>29</v>
      </c>
      <c r="BG29" s="2" t="s">
        <v>29</v>
      </c>
      <c r="BH29" s="2">
        <f t="shared" si="11"/>
        <v>918.52406228164614</v>
      </c>
      <c r="BI29" s="2" t="s">
        <v>29</v>
      </c>
      <c r="BJ29" s="2" t="s">
        <v>29</v>
      </c>
      <c r="BK29" s="2">
        <f t="shared" si="12"/>
        <v>918.52406228164614</v>
      </c>
      <c r="BL29" s="2" t="s">
        <v>29</v>
      </c>
      <c r="BM29" s="2" t="s">
        <v>29</v>
      </c>
      <c r="BN29" s="2">
        <f t="shared" si="13"/>
        <v>918.52406228164614</v>
      </c>
      <c r="BO29" s="2" t="s">
        <v>29</v>
      </c>
      <c r="BP29" s="2" t="s">
        <v>29</v>
      </c>
      <c r="BQ29" s="2">
        <f t="shared" si="14"/>
        <v>918.52406228164614</v>
      </c>
      <c r="BR29" s="2" t="s">
        <v>29</v>
      </c>
      <c r="BS29" s="2" t="s">
        <v>29</v>
      </c>
      <c r="BT29" s="2">
        <f>[9]НР_стр.1_2!AB16</f>
        <v>0</v>
      </c>
      <c r="BU29" s="2" t="s">
        <v>29</v>
      </c>
      <c r="BV29" s="2" t="s">
        <v>29</v>
      </c>
      <c r="BW29" s="2">
        <f>[9]НР_стр.1_2!AC16</f>
        <v>0</v>
      </c>
      <c r="BX29" s="2">
        <f>[9]НР_стр.1_2!AD16</f>
        <v>0</v>
      </c>
      <c r="BY29" s="2" t="s">
        <v>29</v>
      </c>
      <c r="BZ29" s="2" t="s">
        <v>29</v>
      </c>
      <c r="CA29" s="2">
        <f>[9]НР_стр.1_2!AE16</f>
        <v>0</v>
      </c>
      <c r="CB29" s="2">
        <v>0</v>
      </c>
      <c r="CC29" s="2" t="s">
        <v>29</v>
      </c>
      <c r="CD29" s="2" t="s">
        <v>29</v>
      </c>
      <c r="CE29" s="2">
        <v>0</v>
      </c>
      <c r="CF29" s="2" t="s">
        <v>29</v>
      </c>
      <c r="CG29" s="2" t="s">
        <v>29</v>
      </c>
      <c r="CH29" s="2">
        <v>0</v>
      </c>
      <c r="CI29" s="2" t="s">
        <v>29</v>
      </c>
      <c r="CJ29" s="2" t="s">
        <v>29</v>
      </c>
      <c r="CK29" s="2">
        <v>0</v>
      </c>
      <c r="CL29" s="2" t="s">
        <v>29</v>
      </c>
      <c r="CM29" s="2" t="s">
        <v>29</v>
      </c>
      <c r="CN29" s="2">
        <v>0</v>
      </c>
      <c r="CO29" s="2" t="s">
        <v>29</v>
      </c>
      <c r="CP29" s="2" t="s">
        <v>29</v>
      </c>
      <c r="CQ29" s="21">
        <f t="shared" si="15"/>
        <v>0</v>
      </c>
      <c r="CR29" s="2" t="s">
        <v>29</v>
      </c>
      <c r="CS29" s="2" t="s">
        <v>29</v>
      </c>
      <c r="CT29" s="21">
        <f t="shared" si="16"/>
        <v>0</v>
      </c>
      <c r="CU29" s="2" t="s">
        <v>29</v>
      </c>
      <c r="CV29" s="2" t="s">
        <v>29</v>
      </c>
      <c r="CW29" s="21">
        <f t="shared" si="17"/>
        <v>0</v>
      </c>
      <c r="CX29" s="2" t="s">
        <v>29</v>
      </c>
      <c r="CY29" s="2" t="s">
        <v>29</v>
      </c>
      <c r="CZ29" s="21">
        <f t="shared" si="18"/>
        <v>0</v>
      </c>
      <c r="DA29" s="2" t="s">
        <v>29</v>
      </c>
      <c r="DB29" s="2" t="s">
        <v>29</v>
      </c>
      <c r="DC29" s="21">
        <f t="shared" si="19"/>
        <v>0</v>
      </c>
      <c r="DD29" s="2" t="s">
        <v>29</v>
      </c>
      <c r="DE29" s="2" t="s">
        <v>29</v>
      </c>
      <c r="DF29" s="21">
        <f t="shared" si="20"/>
        <v>0</v>
      </c>
      <c r="DG29" s="2" t="s">
        <v>29</v>
      </c>
      <c r="DH29" s="2" t="s">
        <v>29</v>
      </c>
      <c r="DI29" s="21">
        <f t="shared" si="21"/>
        <v>0</v>
      </c>
      <c r="DJ29" s="2" t="s">
        <v>29</v>
      </c>
      <c r="DK29" s="2" t="s">
        <v>29</v>
      </c>
      <c r="DL29" s="21">
        <f t="shared" si="22"/>
        <v>0</v>
      </c>
      <c r="DM29" s="2" t="s">
        <v>29</v>
      </c>
      <c r="DN29" s="2" t="s">
        <v>29</v>
      </c>
      <c r="DO29" s="21">
        <f t="shared" si="23"/>
        <v>0</v>
      </c>
      <c r="DP29" s="2" t="s">
        <v>29</v>
      </c>
      <c r="DQ29" s="2" t="s">
        <v>29</v>
      </c>
      <c r="DR29" s="21">
        <f t="shared" si="24"/>
        <v>0</v>
      </c>
      <c r="DS29" s="2" t="s">
        <v>29</v>
      </c>
      <c r="DT29" s="2" t="s">
        <v>29</v>
      </c>
      <c r="DU29" s="21">
        <f t="shared" si="25"/>
        <v>0</v>
      </c>
      <c r="DV29" s="2" t="s">
        <v>29</v>
      </c>
      <c r="DW29" s="2" t="s">
        <v>29</v>
      </c>
      <c r="DX29" s="21">
        <f t="shared" si="26"/>
        <v>0</v>
      </c>
      <c r="DY29" s="2" t="s">
        <v>29</v>
      </c>
      <c r="DZ29" s="2" t="s">
        <v>29</v>
      </c>
      <c r="EA29" s="21">
        <f t="shared" si="27"/>
        <v>0</v>
      </c>
      <c r="EB29" s="2" t="s">
        <v>29</v>
      </c>
      <c r="EC29" s="2" t="s">
        <v>29</v>
      </c>
      <c r="ED29" s="21">
        <f t="shared" si="28"/>
        <v>0</v>
      </c>
      <c r="EE29" s="2" t="s">
        <v>29</v>
      </c>
      <c r="EF29" s="2" t="s">
        <v>29</v>
      </c>
      <c r="EG29" s="21">
        <f t="shared" si="29"/>
        <v>0</v>
      </c>
      <c r="EH29" s="2" t="s">
        <v>29</v>
      </c>
      <c r="EI29" s="2" t="s">
        <v>29</v>
      </c>
    </row>
    <row r="30" spans="1:141">
      <c r="A30" s="1" t="s">
        <v>109</v>
      </c>
      <c r="B30" s="22" t="s">
        <v>110</v>
      </c>
      <c r="C30" s="19" t="s">
        <v>76</v>
      </c>
      <c r="D30" s="2">
        <f>[9]НР_стр.1_2!D17</f>
        <v>12980.157247879999</v>
      </c>
      <c r="E30" s="2" t="s">
        <v>29</v>
      </c>
      <c r="F30" s="2" t="s">
        <v>29</v>
      </c>
      <c r="G30" s="2">
        <f>[9]НР_стр.1_2!E17</f>
        <v>12032</v>
      </c>
      <c r="H30" s="2">
        <f>[9]НР_стр.1_2!F17</f>
        <v>13221.076752499999</v>
      </c>
      <c r="I30" s="2" t="s">
        <v>29</v>
      </c>
      <c r="J30" s="2" t="s">
        <v>29</v>
      </c>
      <c r="K30" s="2">
        <f>[9]НР_стр.1_2!G17</f>
        <v>0</v>
      </c>
      <c r="L30" s="2">
        <f>11756.352163855-5000</f>
        <v>6756.3521638549992</v>
      </c>
      <c r="M30" s="2" t="s">
        <v>29</v>
      </c>
      <c r="N30" s="2" t="s">
        <v>29</v>
      </c>
      <c r="O30" s="2">
        <v>7041.6062504092006</v>
      </c>
      <c r="P30" s="2" t="s">
        <v>29</v>
      </c>
      <c r="Q30" s="2" t="s">
        <v>29</v>
      </c>
      <c r="R30" s="2">
        <v>7338.8255004256007</v>
      </c>
      <c r="S30" s="2" t="s">
        <v>29</v>
      </c>
      <c r="T30" s="2" t="s">
        <v>29</v>
      </c>
      <c r="U30" s="2">
        <v>7648.5090554426006</v>
      </c>
      <c r="V30" s="2" t="s">
        <v>29</v>
      </c>
      <c r="W30" s="2" t="s">
        <v>29</v>
      </c>
      <c r="X30" s="2">
        <v>7971.1767824553017</v>
      </c>
      <c r="Y30" s="2" t="s">
        <v>29</v>
      </c>
      <c r="Z30" s="2" t="s">
        <v>29</v>
      </c>
      <c r="AA30" s="2">
        <f t="shared" si="0"/>
        <v>7971.1767824553017</v>
      </c>
      <c r="AB30" s="2" t="s">
        <v>29</v>
      </c>
      <c r="AC30" s="2" t="s">
        <v>29</v>
      </c>
      <c r="AD30" s="2">
        <f t="shared" si="1"/>
        <v>7971.1767824553017</v>
      </c>
      <c r="AE30" s="2" t="s">
        <v>29</v>
      </c>
      <c r="AF30" s="2" t="s">
        <v>29</v>
      </c>
      <c r="AG30" s="2">
        <f t="shared" si="2"/>
        <v>7971.1767824553017</v>
      </c>
      <c r="AH30" s="2" t="s">
        <v>29</v>
      </c>
      <c r="AI30" s="2" t="s">
        <v>29</v>
      </c>
      <c r="AJ30" s="2">
        <f t="shared" si="3"/>
        <v>7971.1767824553017</v>
      </c>
      <c r="AK30" s="2" t="s">
        <v>29</v>
      </c>
      <c r="AL30" s="2" t="s">
        <v>29</v>
      </c>
      <c r="AM30" s="2">
        <f t="shared" si="4"/>
        <v>7971.1767824553017</v>
      </c>
      <c r="AN30" s="2" t="s">
        <v>29</v>
      </c>
      <c r="AO30" s="2" t="s">
        <v>29</v>
      </c>
      <c r="AP30" s="2">
        <f t="shared" si="5"/>
        <v>7971.1767824553017</v>
      </c>
      <c r="AQ30" s="2" t="s">
        <v>29</v>
      </c>
      <c r="AR30" s="2" t="s">
        <v>29</v>
      </c>
      <c r="AS30" s="2">
        <f t="shared" si="6"/>
        <v>7971.1767824553017</v>
      </c>
      <c r="AT30" s="2" t="s">
        <v>29</v>
      </c>
      <c r="AU30" s="2" t="s">
        <v>29</v>
      </c>
      <c r="AV30" s="2">
        <f t="shared" si="7"/>
        <v>7971.1767824553017</v>
      </c>
      <c r="AW30" s="2" t="s">
        <v>29</v>
      </c>
      <c r="AX30" s="2" t="s">
        <v>29</v>
      </c>
      <c r="AY30" s="2">
        <f t="shared" si="8"/>
        <v>7971.1767824553017</v>
      </c>
      <c r="AZ30" s="2" t="s">
        <v>29</v>
      </c>
      <c r="BA30" s="2" t="s">
        <v>29</v>
      </c>
      <c r="BB30" s="2">
        <f t="shared" si="9"/>
        <v>7971.1767824553017</v>
      </c>
      <c r="BC30" s="2" t="s">
        <v>29</v>
      </c>
      <c r="BD30" s="2" t="s">
        <v>29</v>
      </c>
      <c r="BE30" s="2">
        <f t="shared" si="10"/>
        <v>7971.1767824553017</v>
      </c>
      <c r="BF30" s="2" t="s">
        <v>29</v>
      </c>
      <c r="BG30" s="2" t="s">
        <v>29</v>
      </c>
      <c r="BH30" s="2">
        <f t="shared" si="11"/>
        <v>7971.1767824553017</v>
      </c>
      <c r="BI30" s="2" t="s">
        <v>29</v>
      </c>
      <c r="BJ30" s="2" t="s">
        <v>29</v>
      </c>
      <c r="BK30" s="2">
        <f t="shared" si="12"/>
        <v>7971.1767824553017</v>
      </c>
      <c r="BL30" s="2" t="s">
        <v>29</v>
      </c>
      <c r="BM30" s="2" t="s">
        <v>29</v>
      </c>
      <c r="BN30" s="2">
        <f t="shared" si="13"/>
        <v>7971.1767824553017</v>
      </c>
      <c r="BO30" s="2" t="s">
        <v>29</v>
      </c>
      <c r="BP30" s="2" t="s">
        <v>29</v>
      </c>
      <c r="BQ30" s="2">
        <f t="shared" si="14"/>
        <v>7971.1767824553017</v>
      </c>
      <c r="BR30" s="2" t="s">
        <v>29</v>
      </c>
      <c r="BS30" s="2" t="s">
        <v>29</v>
      </c>
      <c r="BT30" s="2">
        <f>[9]НР_стр.1_2!AB17</f>
        <v>0</v>
      </c>
      <c r="BU30" s="2" t="s">
        <v>29</v>
      </c>
      <c r="BV30" s="2" t="s">
        <v>29</v>
      </c>
      <c r="BW30" s="2">
        <f>[9]НР_стр.1_2!AC17</f>
        <v>0</v>
      </c>
      <c r="BX30" s="2">
        <f>[9]НР_стр.1_2!AD17</f>
        <v>0</v>
      </c>
      <c r="BY30" s="2" t="s">
        <v>29</v>
      </c>
      <c r="BZ30" s="2" t="s">
        <v>29</v>
      </c>
      <c r="CA30" s="2">
        <f>[9]НР_стр.1_2!AE17</f>
        <v>0</v>
      </c>
      <c r="CB30" s="2">
        <v>0</v>
      </c>
      <c r="CC30" s="2" t="s">
        <v>29</v>
      </c>
      <c r="CD30" s="2" t="s">
        <v>29</v>
      </c>
      <c r="CE30" s="2">
        <v>0</v>
      </c>
      <c r="CF30" s="2" t="s">
        <v>29</v>
      </c>
      <c r="CG30" s="2" t="s">
        <v>29</v>
      </c>
      <c r="CH30" s="2">
        <v>0</v>
      </c>
      <c r="CI30" s="2" t="s">
        <v>29</v>
      </c>
      <c r="CJ30" s="2" t="s">
        <v>29</v>
      </c>
      <c r="CK30" s="2">
        <v>0</v>
      </c>
      <c r="CL30" s="2" t="s">
        <v>29</v>
      </c>
      <c r="CM30" s="2" t="s">
        <v>29</v>
      </c>
      <c r="CN30" s="2">
        <v>0</v>
      </c>
      <c r="CO30" s="2" t="s">
        <v>29</v>
      </c>
      <c r="CP30" s="2" t="s">
        <v>29</v>
      </c>
      <c r="CQ30" s="21">
        <f t="shared" si="15"/>
        <v>0</v>
      </c>
      <c r="CR30" s="2" t="s">
        <v>29</v>
      </c>
      <c r="CS30" s="2" t="s">
        <v>29</v>
      </c>
      <c r="CT30" s="21">
        <f t="shared" si="16"/>
        <v>0</v>
      </c>
      <c r="CU30" s="2" t="s">
        <v>29</v>
      </c>
      <c r="CV30" s="2" t="s">
        <v>29</v>
      </c>
      <c r="CW30" s="21">
        <f t="shared" si="17"/>
        <v>0</v>
      </c>
      <c r="CX30" s="2" t="s">
        <v>29</v>
      </c>
      <c r="CY30" s="2" t="s">
        <v>29</v>
      </c>
      <c r="CZ30" s="21">
        <f t="shared" si="18"/>
        <v>0</v>
      </c>
      <c r="DA30" s="2" t="s">
        <v>29</v>
      </c>
      <c r="DB30" s="2" t="s">
        <v>29</v>
      </c>
      <c r="DC30" s="21">
        <f t="shared" si="19"/>
        <v>0</v>
      </c>
      <c r="DD30" s="2" t="s">
        <v>29</v>
      </c>
      <c r="DE30" s="2" t="s">
        <v>29</v>
      </c>
      <c r="DF30" s="21">
        <f t="shared" si="20"/>
        <v>0</v>
      </c>
      <c r="DG30" s="2" t="s">
        <v>29</v>
      </c>
      <c r="DH30" s="2" t="s">
        <v>29</v>
      </c>
      <c r="DI30" s="21">
        <f t="shared" si="21"/>
        <v>0</v>
      </c>
      <c r="DJ30" s="2" t="s">
        <v>29</v>
      </c>
      <c r="DK30" s="2" t="s">
        <v>29</v>
      </c>
      <c r="DL30" s="21">
        <f t="shared" si="22"/>
        <v>0</v>
      </c>
      <c r="DM30" s="2" t="s">
        <v>29</v>
      </c>
      <c r="DN30" s="2" t="s">
        <v>29</v>
      </c>
      <c r="DO30" s="21">
        <f t="shared" si="23"/>
        <v>0</v>
      </c>
      <c r="DP30" s="2" t="s">
        <v>29</v>
      </c>
      <c r="DQ30" s="2" t="s">
        <v>29</v>
      </c>
      <c r="DR30" s="21">
        <f t="shared" si="24"/>
        <v>0</v>
      </c>
      <c r="DS30" s="2" t="s">
        <v>29</v>
      </c>
      <c r="DT30" s="2" t="s">
        <v>29</v>
      </c>
      <c r="DU30" s="21">
        <f t="shared" si="25"/>
        <v>0</v>
      </c>
      <c r="DV30" s="2" t="s">
        <v>29</v>
      </c>
      <c r="DW30" s="2" t="s">
        <v>29</v>
      </c>
      <c r="DX30" s="21">
        <f t="shared" si="26"/>
        <v>0</v>
      </c>
      <c r="DY30" s="2" t="s">
        <v>29</v>
      </c>
      <c r="DZ30" s="2" t="s">
        <v>29</v>
      </c>
      <c r="EA30" s="21">
        <f t="shared" si="27"/>
        <v>0</v>
      </c>
      <c r="EB30" s="2" t="s">
        <v>29</v>
      </c>
      <c r="EC30" s="2" t="s">
        <v>29</v>
      </c>
      <c r="ED30" s="21">
        <f t="shared" si="28"/>
        <v>0</v>
      </c>
      <c r="EE30" s="2" t="s">
        <v>29</v>
      </c>
      <c r="EF30" s="2" t="s">
        <v>29</v>
      </c>
      <c r="EG30" s="21">
        <f t="shared" si="29"/>
        <v>0</v>
      </c>
      <c r="EH30" s="2" t="s">
        <v>29</v>
      </c>
      <c r="EI30" s="2" t="s">
        <v>29</v>
      </c>
    </row>
    <row r="31" spans="1:141">
      <c r="A31" s="1" t="s">
        <v>111</v>
      </c>
      <c r="B31" s="22" t="s">
        <v>112</v>
      </c>
      <c r="C31" s="19" t="s">
        <v>76</v>
      </c>
      <c r="D31" s="2">
        <f>[9]НР_стр.1_2!D25</f>
        <v>1843.5102787303774</v>
      </c>
      <c r="E31" s="2" t="s">
        <v>29</v>
      </c>
      <c r="F31" s="2" t="s">
        <v>29</v>
      </c>
      <c r="G31" s="2">
        <f>[9]НР_стр.1_2!E25</f>
        <v>1679</v>
      </c>
      <c r="H31" s="2">
        <f>[9]НР_стр.1_2!F25</f>
        <v>4242.8705706081764</v>
      </c>
      <c r="I31" s="2" t="s">
        <v>29</v>
      </c>
      <c r="J31" s="2" t="s">
        <v>29</v>
      </c>
      <c r="K31" s="2">
        <f>[9]НР_стр.1_2!G25</f>
        <v>0</v>
      </c>
      <c r="L31" s="2">
        <f>L32+L33+L34+L37+L38</f>
        <v>12391.552986474671</v>
      </c>
      <c r="M31" s="2" t="s">
        <v>29</v>
      </c>
      <c r="N31" s="2" t="s">
        <v>29</v>
      </c>
      <c r="O31" s="2">
        <f>O32+O33+O34+O37+O38</f>
        <v>14336.925186846001</v>
      </c>
      <c r="P31" s="2">
        <f t="shared" ref="P31:R31" si="30">P32+P33+P34+P37+P38</f>
        <v>14336.925186846001</v>
      </c>
      <c r="Q31" s="2">
        <f t="shared" si="30"/>
        <v>14336.925186846001</v>
      </c>
      <c r="R31" s="2">
        <f t="shared" si="30"/>
        <v>15806.554229707763</v>
      </c>
      <c r="S31" s="2" t="s">
        <v>29</v>
      </c>
      <c r="T31" s="2" t="s">
        <v>29</v>
      </c>
      <c r="U31" s="2">
        <f t="shared" ref="U31" si="31">U32+U33+U34+U37+U38</f>
        <v>16974.601640084027</v>
      </c>
      <c r="V31" s="2" t="s">
        <v>29</v>
      </c>
      <c r="W31" s="2" t="s">
        <v>29</v>
      </c>
      <c r="X31" s="2">
        <f t="shared" ref="X31" si="32">X32+X33+X34+X37+X38</f>
        <v>17492.356396247975</v>
      </c>
      <c r="Y31" s="2" t="s">
        <v>29</v>
      </c>
      <c r="Z31" s="2" t="s">
        <v>29</v>
      </c>
      <c r="AA31" s="2">
        <f t="shared" si="0"/>
        <v>17492.356396247975</v>
      </c>
      <c r="AB31" s="2" t="s">
        <v>29</v>
      </c>
      <c r="AC31" s="2" t="s">
        <v>29</v>
      </c>
      <c r="AD31" s="2">
        <f t="shared" si="1"/>
        <v>17492.356396247975</v>
      </c>
      <c r="AE31" s="2" t="s">
        <v>29</v>
      </c>
      <c r="AF31" s="2" t="s">
        <v>29</v>
      </c>
      <c r="AG31" s="2">
        <f t="shared" si="2"/>
        <v>17492.356396247975</v>
      </c>
      <c r="AH31" s="2" t="s">
        <v>29</v>
      </c>
      <c r="AI31" s="2" t="s">
        <v>29</v>
      </c>
      <c r="AJ31" s="2">
        <f t="shared" si="3"/>
        <v>17492.356396247975</v>
      </c>
      <c r="AK31" s="2" t="s">
        <v>29</v>
      </c>
      <c r="AL31" s="2" t="s">
        <v>29</v>
      </c>
      <c r="AM31" s="2">
        <f t="shared" si="4"/>
        <v>17492.356396247975</v>
      </c>
      <c r="AN31" s="2" t="s">
        <v>29</v>
      </c>
      <c r="AO31" s="2" t="s">
        <v>29</v>
      </c>
      <c r="AP31" s="2">
        <f t="shared" si="5"/>
        <v>17492.356396247975</v>
      </c>
      <c r="AQ31" s="2" t="s">
        <v>29</v>
      </c>
      <c r="AR31" s="2" t="s">
        <v>29</v>
      </c>
      <c r="AS31" s="2">
        <f t="shared" si="6"/>
        <v>17492.356396247975</v>
      </c>
      <c r="AT31" s="2" t="s">
        <v>29</v>
      </c>
      <c r="AU31" s="2" t="s">
        <v>29</v>
      </c>
      <c r="AV31" s="2">
        <f t="shared" si="7"/>
        <v>17492.356396247975</v>
      </c>
      <c r="AW31" s="2" t="s">
        <v>29</v>
      </c>
      <c r="AX31" s="2" t="s">
        <v>29</v>
      </c>
      <c r="AY31" s="2">
        <f t="shared" si="8"/>
        <v>17492.356396247975</v>
      </c>
      <c r="AZ31" s="2" t="s">
        <v>29</v>
      </c>
      <c r="BA31" s="2" t="s">
        <v>29</v>
      </c>
      <c r="BB31" s="2">
        <f t="shared" si="9"/>
        <v>17492.356396247975</v>
      </c>
      <c r="BC31" s="2" t="s">
        <v>29</v>
      </c>
      <c r="BD31" s="2" t="s">
        <v>29</v>
      </c>
      <c r="BE31" s="2">
        <f t="shared" si="10"/>
        <v>17492.356396247975</v>
      </c>
      <c r="BF31" s="2" t="s">
        <v>29</v>
      </c>
      <c r="BG31" s="2" t="s">
        <v>29</v>
      </c>
      <c r="BH31" s="2">
        <f t="shared" si="11"/>
        <v>17492.356396247975</v>
      </c>
      <c r="BI31" s="2" t="s">
        <v>29</v>
      </c>
      <c r="BJ31" s="2" t="s">
        <v>29</v>
      </c>
      <c r="BK31" s="2">
        <f t="shared" si="12"/>
        <v>17492.356396247975</v>
      </c>
      <c r="BL31" s="2" t="s">
        <v>29</v>
      </c>
      <c r="BM31" s="2" t="s">
        <v>29</v>
      </c>
      <c r="BN31" s="2">
        <f t="shared" si="13"/>
        <v>17492.356396247975</v>
      </c>
      <c r="BO31" s="2" t="s">
        <v>29</v>
      </c>
      <c r="BP31" s="2" t="s">
        <v>29</v>
      </c>
      <c r="BQ31" s="2">
        <f t="shared" si="14"/>
        <v>17492.356396247975</v>
      </c>
      <c r="BR31" s="2" t="s">
        <v>29</v>
      </c>
      <c r="BS31" s="2" t="s">
        <v>29</v>
      </c>
      <c r="BT31" s="2">
        <f>[9]НР_стр.1_2!AB25</f>
        <v>3105.0604011623486</v>
      </c>
      <c r="BU31" s="2" t="s">
        <v>29</v>
      </c>
      <c r="BV31" s="2" t="s">
        <v>29</v>
      </c>
      <c r="BW31" s="2">
        <f>[9]НР_стр.1_2!AC25</f>
        <v>2535</v>
      </c>
      <c r="BX31" s="2">
        <f>[9]НР_стр.1_2!AD25</f>
        <v>8248.7349208032792</v>
      </c>
      <c r="BY31" s="2" t="s">
        <v>29</v>
      </c>
      <c r="BZ31" s="2" t="s">
        <v>29</v>
      </c>
      <c r="CA31" s="2">
        <f>[9]НР_стр.1_2!AE25</f>
        <v>0</v>
      </c>
      <c r="CB31" s="2">
        <f>CB32+CB33+CB34+CB37+CB38</f>
        <v>6261.8529473229382</v>
      </c>
      <c r="CC31" s="2" t="s">
        <v>29</v>
      </c>
      <c r="CD31" s="2" t="s">
        <v>29</v>
      </c>
      <c r="CE31" s="2">
        <f>CE32+CE33+CE34+CE37+CE38</f>
        <v>7060.4712143227471</v>
      </c>
      <c r="CF31" s="2" t="s">
        <v>29</v>
      </c>
      <c r="CG31" s="2" t="s">
        <v>29</v>
      </c>
      <c r="CH31" s="2">
        <f>CH32+CH33+CH34+CH37+CH38</f>
        <v>8210.0545770872832</v>
      </c>
      <c r="CI31" s="2" t="s">
        <v>29</v>
      </c>
      <c r="CJ31" s="2" t="s">
        <v>29</v>
      </c>
      <c r="CK31" s="2">
        <f>CK32+CK33+CK34+CK37+CK38</f>
        <v>9165.5879904017511</v>
      </c>
      <c r="CL31" s="2" t="s">
        <v>29</v>
      </c>
      <c r="CM31" s="2" t="s">
        <v>29</v>
      </c>
      <c r="CN31" s="2">
        <f>CN32+CN33+CN34+CN37+CN38</f>
        <v>9628.9717091420025</v>
      </c>
      <c r="CO31" s="2" t="s">
        <v>29</v>
      </c>
      <c r="CP31" s="2" t="s">
        <v>29</v>
      </c>
      <c r="CQ31" s="21">
        <f t="shared" si="15"/>
        <v>9628.9717091420025</v>
      </c>
      <c r="CR31" s="2" t="s">
        <v>29</v>
      </c>
      <c r="CS31" s="2" t="s">
        <v>29</v>
      </c>
      <c r="CT31" s="21">
        <f t="shared" si="16"/>
        <v>9628.9717091420025</v>
      </c>
      <c r="CU31" s="2" t="s">
        <v>29</v>
      </c>
      <c r="CV31" s="2" t="s">
        <v>29</v>
      </c>
      <c r="CW31" s="21">
        <f t="shared" si="17"/>
        <v>9628.9717091420025</v>
      </c>
      <c r="CX31" s="2" t="s">
        <v>29</v>
      </c>
      <c r="CY31" s="2" t="s">
        <v>29</v>
      </c>
      <c r="CZ31" s="21">
        <f t="shared" si="18"/>
        <v>9628.9717091420025</v>
      </c>
      <c r="DA31" s="2" t="s">
        <v>29</v>
      </c>
      <c r="DB31" s="2" t="s">
        <v>29</v>
      </c>
      <c r="DC31" s="21">
        <f t="shared" si="19"/>
        <v>9628.9717091420025</v>
      </c>
      <c r="DD31" s="2" t="s">
        <v>29</v>
      </c>
      <c r="DE31" s="2" t="s">
        <v>29</v>
      </c>
      <c r="DF31" s="21">
        <f t="shared" si="20"/>
        <v>9628.9717091420025</v>
      </c>
      <c r="DG31" s="2" t="s">
        <v>29</v>
      </c>
      <c r="DH31" s="2" t="s">
        <v>29</v>
      </c>
      <c r="DI31" s="21">
        <f t="shared" si="21"/>
        <v>9628.9717091420025</v>
      </c>
      <c r="DJ31" s="2" t="s">
        <v>29</v>
      </c>
      <c r="DK31" s="2" t="s">
        <v>29</v>
      </c>
      <c r="DL31" s="21">
        <f t="shared" si="22"/>
        <v>9628.9717091420025</v>
      </c>
      <c r="DM31" s="2" t="s">
        <v>29</v>
      </c>
      <c r="DN31" s="2" t="s">
        <v>29</v>
      </c>
      <c r="DO31" s="21">
        <f t="shared" si="23"/>
        <v>9628.9717091420025</v>
      </c>
      <c r="DP31" s="2" t="s">
        <v>29</v>
      </c>
      <c r="DQ31" s="2" t="s">
        <v>29</v>
      </c>
      <c r="DR31" s="21">
        <f t="shared" si="24"/>
        <v>9628.9717091420025</v>
      </c>
      <c r="DS31" s="2" t="s">
        <v>29</v>
      </c>
      <c r="DT31" s="2" t="s">
        <v>29</v>
      </c>
      <c r="DU31" s="21">
        <f t="shared" si="25"/>
        <v>9628.9717091420025</v>
      </c>
      <c r="DV31" s="2" t="s">
        <v>29</v>
      </c>
      <c r="DW31" s="2" t="s">
        <v>29</v>
      </c>
      <c r="DX31" s="21">
        <f t="shared" si="26"/>
        <v>9628.9717091420025</v>
      </c>
      <c r="DY31" s="2" t="s">
        <v>29</v>
      </c>
      <c r="DZ31" s="2" t="s">
        <v>29</v>
      </c>
      <c r="EA31" s="21">
        <f t="shared" si="27"/>
        <v>9628.9717091420025</v>
      </c>
      <c r="EB31" s="2" t="s">
        <v>29</v>
      </c>
      <c r="EC31" s="2" t="s">
        <v>29</v>
      </c>
      <c r="ED31" s="21">
        <f t="shared" si="28"/>
        <v>9628.9717091420025</v>
      </c>
      <c r="EE31" s="2" t="s">
        <v>29</v>
      </c>
      <c r="EF31" s="2" t="s">
        <v>29</v>
      </c>
      <c r="EG31" s="21">
        <f t="shared" si="29"/>
        <v>9628.9717091420025</v>
      </c>
      <c r="EH31" s="2" t="s">
        <v>29</v>
      </c>
      <c r="EI31" s="2" t="s">
        <v>29</v>
      </c>
    </row>
    <row r="32" spans="1:141">
      <c r="A32" s="1" t="s">
        <v>113</v>
      </c>
      <c r="B32" s="22" t="s">
        <v>114</v>
      </c>
      <c r="C32" s="19" t="s">
        <v>76</v>
      </c>
      <c r="D32" s="2">
        <f>[9]НР_стр.1_2!D26</f>
        <v>158.94087200125193</v>
      </c>
      <c r="E32" s="2" t="s">
        <v>29</v>
      </c>
      <c r="F32" s="2" t="s">
        <v>29</v>
      </c>
      <c r="G32" s="2">
        <f>[9]НР_стр.1_2!E26</f>
        <v>0</v>
      </c>
      <c r="H32" s="2">
        <f>[9]НР_стр.1_2!F26</f>
        <v>190.60562476828878</v>
      </c>
      <c r="I32" s="2" t="s">
        <v>29</v>
      </c>
      <c r="J32" s="2" t="s">
        <v>29</v>
      </c>
      <c r="K32" s="2">
        <f>[9]НР_стр.1_2!G26</f>
        <v>0</v>
      </c>
      <c r="L32" s="2">
        <v>4222.6164757806891</v>
      </c>
      <c r="M32" s="2" t="s">
        <v>29</v>
      </c>
      <c r="N32" s="2" t="s">
        <v>29</v>
      </c>
      <c r="O32" s="2">
        <v>5243.422826846001</v>
      </c>
      <c r="P32" s="2">
        <v>5243.422826846001</v>
      </c>
      <c r="Q32" s="2">
        <v>5243.422826846001</v>
      </c>
      <c r="R32" s="2">
        <v>6749.6218697077629</v>
      </c>
      <c r="S32" s="2" t="s">
        <v>29</v>
      </c>
      <c r="T32" s="2" t="s">
        <v>29</v>
      </c>
      <c r="U32" s="2">
        <v>7808.1192800840281</v>
      </c>
      <c r="V32" s="2" t="s">
        <v>29</v>
      </c>
      <c r="W32" s="2" t="s">
        <v>29</v>
      </c>
      <c r="X32" s="2">
        <v>8122.4940362479756</v>
      </c>
      <c r="Y32" s="2" t="s">
        <v>29</v>
      </c>
      <c r="Z32" s="2" t="s">
        <v>29</v>
      </c>
      <c r="AA32" s="2">
        <f t="shared" si="0"/>
        <v>8122.4940362479756</v>
      </c>
      <c r="AB32" s="2" t="s">
        <v>29</v>
      </c>
      <c r="AC32" s="2" t="s">
        <v>29</v>
      </c>
      <c r="AD32" s="2">
        <f t="shared" si="1"/>
        <v>8122.4940362479756</v>
      </c>
      <c r="AE32" s="2" t="s">
        <v>29</v>
      </c>
      <c r="AF32" s="2" t="s">
        <v>29</v>
      </c>
      <c r="AG32" s="2">
        <f t="shared" si="2"/>
        <v>8122.4940362479756</v>
      </c>
      <c r="AH32" s="2" t="s">
        <v>29</v>
      </c>
      <c r="AI32" s="2" t="s">
        <v>29</v>
      </c>
      <c r="AJ32" s="2">
        <f t="shared" si="3"/>
        <v>8122.4940362479756</v>
      </c>
      <c r="AK32" s="2" t="s">
        <v>29</v>
      </c>
      <c r="AL32" s="2" t="s">
        <v>29</v>
      </c>
      <c r="AM32" s="2">
        <f t="shared" si="4"/>
        <v>8122.4940362479756</v>
      </c>
      <c r="AN32" s="2" t="s">
        <v>29</v>
      </c>
      <c r="AO32" s="2" t="s">
        <v>29</v>
      </c>
      <c r="AP32" s="2">
        <f t="shared" si="5"/>
        <v>8122.4940362479756</v>
      </c>
      <c r="AQ32" s="2" t="s">
        <v>29</v>
      </c>
      <c r="AR32" s="2" t="s">
        <v>29</v>
      </c>
      <c r="AS32" s="2">
        <f t="shared" si="6"/>
        <v>8122.4940362479756</v>
      </c>
      <c r="AT32" s="2" t="s">
        <v>29</v>
      </c>
      <c r="AU32" s="2" t="s">
        <v>29</v>
      </c>
      <c r="AV32" s="2">
        <f t="shared" si="7"/>
        <v>8122.4940362479756</v>
      </c>
      <c r="AW32" s="2" t="s">
        <v>29</v>
      </c>
      <c r="AX32" s="2" t="s">
        <v>29</v>
      </c>
      <c r="AY32" s="2">
        <f t="shared" si="8"/>
        <v>8122.4940362479756</v>
      </c>
      <c r="AZ32" s="2" t="s">
        <v>29</v>
      </c>
      <c r="BA32" s="2" t="s">
        <v>29</v>
      </c>
      <c r="BB32" s="2">
        <f t="shared" si="9"/>
        <v>8122.4940362479756</v>
      </c>
      <c r="BC32" s="2" t="s">
        <v>29</v>
      </c>
      <c r="BD32" s="2" t="s">
        <v>29</v>
      </c>
      <c r="BE32" s="2">
        <f t="shared" si="10"/>
        <v>8122.4940362479756</v>
      </c>
      <c r="BF32" s="2" t="s">
        <v>29</v>
      </c>
      <c r="BG32" s="2" t="s">
        <v>29</v>
      </c>
      <c r="BH32" s="2">
        <f t="shared" si="11"/>
        <v>8122.4940362479756</v>
      </c>
      <c r="BI32" s="2" t="s">
        <v>29</v>
      </c>
      <c r="BJ32" s="2" t="s">
        <v>29</v>
      </c>
      <c r="BK32" s="2">
        <f t="shared" si="12"/>
        <v>8122.4940362479756</v>
      </c>
      <c r="BL32" s="2" t="s">
        <v>29</v>
      </c>
      <c r="BM32" s="2" t="s">
        <v>29</v>
      </c>
      <c r="BN32" s="2">
        <f t="shared" si="13"/>
        <v>8122.4940362479756</v>
      </c>
      <c r="BO32" s="2" t="s">
        <v>29</v>
      </c>
      <c r="BP32" s="2" t="s">
        <v>29</v>
      </c>
      <c r="BQ32" s="2">
        <f t="shared" si="14"/>
        <v>8122.4940362479756</v>
      </c>
      <c r="BR32" s="2" t="s">
        <v>29</v>
      </c>
      <c r="BS32" s="2" t="s">
        <v>29</v>
      </c>
      <c r="BT32" s="2">
        <f>[9]НР_стр.1_2!AB26</f>
        <v>262.54740306550474</v>
      </c>
      <c r="BU32" s="2" t="s">
        <v>29</v>
      </c>
      <c r="BV32" s="2" t="s">
        <v>29</v>
      </c>
      <c r="BW32" s="2">
        <f>[9]НР_стр.1_2!AC26</f>
        <v>0</v>
      </c>
      <c r="BX32" s="2">
        <f>[9]НР_стр.1_2!AD26</f>
        <v>350.32527530648986</v>
      </c>
      <c r="BY32" s="2" t="s">
        <v>29</v>
      </c>
      <c r="BZ32" s="2" t="s">
        <v>29</v>
      </c>
      <c r="CA32" s="2">
        <f>[9]НР_стр.1_2!AE26</f>
        <v>0</v>
      </c>
      <c r="CB32" s="2">
        <v>1203.703072624219</v>
      </c>
      <c r="CC32" s="2" t="s">
        <v>29</v>
      </c>
      <c r="CD32" s="2" t="s">
        <v>29</v>
      </c>
      <c r="CE32" s="2">
        <v>1822.5094059264986</v>
      </c>
      <c r="CF32" s="2" t="s">
        <v>29</v>
      </c>
      <c r="CG32" s="2" t="s">
        <v>29</v>
      </c>
      <c r="CH32" s="2">
        <v>2887.1927755050442</v>
      </c>
      <c r="CI32" s="2" t="s">
        <v>29</v>
      </c>
      <c r="CJ32" s="2" t="s">
        <v>29</v>
      </c>
      <c r="CK32" s="2">
        <v>3640.1140959537815</v>
      </c>
      <c r="CL32" s="2" t="s">
        <v>29</v>
      </c>
      <c r="CM32" s="2" t="s">
        <v>29</v>
      </c>
      <c r="CN32" s="2">
        <v>3874.4620334636088</v>
      </c>
      <c r="CO32" s="2" t="s">
        <v>29</v>
      </c>
      <c r="CP32" s="2" t="s">
        <v>29</v>
      </c>
      <c r="CQ32" s="21">
        <f t="shared" si="15"/>
        <v>3874.4620334636088</v>
      </c>
      <c r="CR32" s="2" t="s">
        <v>29</v>
      </c>
      <c r="CS32" s="2" t="s">
        <v>29</v>
      </c>
      <c r="CT32" s="21">
        <f t="shared" si="16"/>
        <v>3874.4620334636088</v>
      </c>
      <c r="CU32" s="2" t="s">
        <v>29</v>
      </c>
      <c r="CV32" s="2" t="s">
        <v>29</v>
      </c>
      <c r="CW32" s="21">
        <f t="shared" si="17"/>
        <v>3874.4620334636088</v>
      </c>
      <c r="CX32" s="2" t="s">
        <v>29</v>
      </c>
      <c r="CY32" s="2" t="s">
        <v>29</v>
      </c>
      <c r="CZ32" s="21">
        <f t="shared" si="18"/>
        <v>3874.4620334636088</v>
      </c>
      <c r="DA32" s="2" t="s">
        <v>29</v>
      </c>
      <c r="DB32" s="2" t="s">
        <v>29</v>
      </c>
      <c r="DC32" s="21">
        <f t="shared" si="19"/>
        <v>3874.4620334636088</v>
      </c>
      <c r="DD32" s="2" t="s">
        <v>29</v>
      </c>
      <c r="DE32" s="2" t="s">
        <v>29</v>
      </c>
      <c r="DF32" s="21">
        <f t="shared" si="20"/>
        <v>3874.4620334636088</v>
      </c>
      <c r="DG32" s="2" t="s">
        <v>29</v>
      </c>
      <c r="DH32" s="2" t="s">
        <v>29</v>
      </c>
      <c r="DI32" s="21">
        <f t="shared" si="21"/>
        <v>3874.4620334636088</v>
      </c>
      <c r="DJ32" s="2" t="s">
        <v>29</v>
      </c>
      <c r="DK32" s="2" t="s">
        <v>29</v>
      </c>
      <c r="DL32" s="21">
        <f t="shared" si="22"/>
        <v>3874.4620334636088</v>
      </c>
      <c r="DM32" s="2" t="s">
        <v>29</v>
      </c>
      <c r="DN32" s="2" t="s">
        <v>29</v>
      </c>
      <c r="DO32" s="21">
        <f t="shared" si="23"/>
        <v>3874.4620334636088</v>
      </c>
      <c r="DP32" s="2" t="s">
        <v>29</v>
      </c>
      <c r="DQ32" s="2" t="s">
        <v>29</v>
      </c>
      <c r="DR32" s="21">
        <f t="shared" si="24"/>
        <v>3874.4620334636088</v>
      </c>
      <c r="DS32" s="2" t="s">
        <v>29</v>
      </c>
      <c r="DT32" s="2" t="s">
        <v>29</v>
      </c>
      <c r="DU32" s="21">
        <f t="shared" si="25"/>
        <v>3874.4620334636088</v>
      </c>
      <c r="DV32" s="2" t="s">
        <v>29</v>
      </c>
      <c r="DW32" s="2" t="s">
        <v>29</v>
      </c>
      <c r="DX32" s="21">
        <f t="shared" si="26"/>
        <v>3874.4620334636088</v>
      </c>
      <c r="DY32" s="2" t="s">
        <v>29</v>
      </c>
      <c r="DZ32" s="2" t="s">
        <v>29</v>
      </c>
      <c r="EA32" s="21">
        <f t="shared" si="27"/>
        <v>3874.4620334636088</v>
      </c>
      <c r="EB32" s="2" t="s">
        <v>29</v>
      </c>
      <c r="EC32" s="2" t="s">
        <v>29</v>
      </c>
      <c r="ED32" s="21">
        <f t="shared" si="28"/>
        <v>3874.4620334636088</v>
      </c>
      <c r="EE32" s="2" t="s">
        <v>29</v>
      </c>
      <c r="EF32" s="2" t="s">
        <v>29</v>
      </c>
      <c r="EG32" s="21">
        <f t="shared" si="29"/>
        <v>3874.4620334636088</v>
      </c>
      <c r="EH32" s="2" t="s">
        <v>29</v>
      </c>
      <c r="EI32" s="2" t="s">
        <v>29</v>
      </c>
    </row>
    <row r="33" spans="1:139">
      <c r="A33" s="1" t="s">
        <v>115</v>
      </c>
      <c r="B33" s="22" t="s">
        <v>116</v>
      </c>
      <c r="C33" s="19" t="s">
        <v>76</v>
      </c>
      <c r="D33" s="2">
        <f>[9]НР_стр.1_2!D27</f>
        <v>133.12115972920344</v>
      </c>
      <c r="E33" s="2" t="s">
        <v>29</v>
      </c>
      <c r="F33" s="2" t="s">
        <v>29</v>
      </c>
      <c r="G33" s="2">
        <f>[9]НР_стр.1_2!E27</f>
        <v>228</v>
      </c>
      <c r="H33" s="2">
        <f>[9]НР_стр.1_2!F27</f>
        <v>308.20140636945888</v>
      </c>
      <c r="I33" s="2" t="s">
        <v>29</v>
      </c>
      <c r="J33" s="2" t="s">
        <v>29</v>
      </c>
      <c r="K33" s="2">
        <f>[9]НР_стр.1_2!G27</f>
        <v>0</v>
      </c>
      <c r="L33" s="2">
        <v>6723.7641506939808</v>
      </c>
      <c r="M33" s="2" t="s">
        <v>29</v>
      </c>
      <c r="N33" s="2" t="s">
        <v>29</v>
      </c>
      <c r="O33" s="2">
        <v>7648.33</v>
      </c>
      <c r="P33" s="2">
        <v>7648.33</v>
      </c>
      <c r="Q33" s="2">
        <v>7648.33</v>
      </c>
      <c r="R33" s="2">
        <v>7611.76</v>
      </c>
      <c r="S33" s="2" t="s">
        <v>29</v>
      </c>
      <c r="T33" s="2" t="s">
        <v>29</v>
      </c>
      <c r="U33" s="2">
        <v>7721.31</v>
      </c>
      <c r="V33" s="2" t="s">
        <v>29</v>
      </c>
      <c r="W33" s="2" t="s">
        <v>29</v>
      </c>
      <c r="X33" s="2">
        <v>7924.69</v>
      </c>
      <c r="Y33" s="2" t="s">
        <v>29</v>
      </c>
      <c r="Z33" s="2" t="s">
        <v>29</v>
      </c>
      <c r="AA33" s="2">
        <f t="shared" si="0"/>
        <v>7924.69</v>
      </c>
      <c r="AB33" s="2" t="s">
        <v>29</v>
      </c>
      <c r="AC33" s="2" t="s">
        <v>29</v>
      </c>
      <c r="AD33" s="2">
        <f t="shared" si="1"/>
        <v>7924.69</v>
      </c>
      <c r="AE33" s="2" t="s">
        <v>29</v>
      </c>
      <c r="AF33" s="2" t="s">
        <v>29</v>
      </c>
      <c r="AG33" s="2">
        <f t="shared" si="2"/>
        <v>7924.69</v>
      </c>
      <c r="AH33" s="2" t="s">
        <v>29</v>
      </c>
      <c r="AI33" s="2" t="s">
        <v>29</v>
      </c>
      <c r="AJ33" s="2">
        <f t="shared" si="3"/>
        <v>7924.69</v>
      </c>
      <c r="AK33" s="2" t="s">
        <v>29</v>
      </c>
      <c r="AL33" s="2" t="s">
        <v>29</v>
      </c>
      <c r="AM33" s="2">
        <f t="shared" si="4"/>
        <v>7924.69</v>
      </c>
      <c r="AN33" s="2" t="s">
        <v>29</v>
      </c>
      <c r="AO33" s="2" t="s">
        <v>29</v>
      </c>
      <c r="AP33" s="2">
        <f t="shared" si="5"/>
        <v>7924.69</v>
      </c>
      <c r="AQ33" s="2" t="s">
        <v>29</v>
      </c>
      <c r="AR33" s="2" t="s">
        <v>29</v>
      </c>
      <c r="AS33" s="2">
        <f t="shared" si="6"/>
        <v>7924.69</v>
      </c>
      <c r="AT33" s="2" t="s">
        <v>29</v>
      </c>
      <c r="AU33" s="2" t="s">
        <v>29</v>
      </c>
      <c r="AV33" s="2">
        <f t="shared" si="7"/>
        <v>7924.69</v>
      </c>
      <c r="AW33" s="2" t="s">
        <v>29</v>
      </c>
      <c r="AX33" s="2" t="s">
        <v>29</v>
      </c>
      <c r="AY33" s="2">
        <f t="shared" si="8"/>
        <v>7924.69</v>
      </c>
      <c r="AZ33" s="2" t="s">
        <v>29</v>
      </c>
      <c r="BA33" s="2" t="s">
        <v>29</v>
      </c>
      <c r="BB33" s="2">
        <f t="shared" si="9"/>
        <v>7924.69</v>
      </c>
      <c r="BC33" s="2" t="s">
        <v>29</v>
      </c>
      <c r="BD33" s="2" t="s">
        <v>29</v>
      </c>
      <c r="BE33" s="2">
        <f>BB33</f>
        <v>7924.69</v>
      </c>
      <c r="BF33" s="2" t="s">
        <v>29</v>
      </c>
      <c r="BG33" s="2" t="s">
        <v>29</v>
      </c>
      <c r="BH33" s="2">
        <f t="shared" si="11"/>
        <v>7924.69</v>
      </c>
      <c r="BI33" s="2" t="s">
        <v>29</v>
      </c>
      <c r="BJ33" s="2" t="s">
        <v>29</v>
      </c>
      <c r="BK33" s="2">
        <f t="shared" si="12"/>
        <v>7924.69</v>
      </c>
      <c r="BL33" s="2" t="s">
        <v>29</v>
      </c>
      <c r="BM33" s="2" t="s">
        <v>29</v>
      </c>
      <c r="BN33" s="2">
        <f t="shared" si="13"/>
        <v>7924.69</v>
      </c>
      <c r="BO33" s="2" t="s">
        <v>29</v>
      </c>
      <c r="BP33" s="2" t="s">
        <v>29</v>
      </c>
      <c r="BQ33" s="2">
        <f t="shared" si="14"/>
        <v>7924.69</v>
      </c>
      <c r="BR33" s="2" t="s">
        <v>29</v>
      </c>
      <c r="BS33" s="2" t="s">
        <v>29</v>
      </c>
      <c r="BT33" s="2">
        <f>[9]НР_стр.1_2!AB27</f>
        <v>105.88608510255361</v>
      </c>
      <c r="BU33" s="2" t="s">
        <v>29</v>
      </c>
      <c r="BV33" s="2" t="s">
        <v>29</v>
      </c>
      <c r="BW33" s="2">
        <f>[9]НР_стр.1_2!AC27</f>
        <v>155</v>
      </c>
      <c r="BX33" s="2">
        <f>[9]НР_стр.1_2!AD27</f>
        <v>196.4130112705412</v>
      </c>
      <c r="BY33" s="2" t="s">
        <v>29</v>
      </c>
      <c r="BZ33" s="2" t="s">
        <v>29</v>
      </c>
      <c r="CA33" s="2">
        <f>[9]НР_стр.1_2!AE27</f>
        <v>0</v>
      </c>
      <c r="CB33" s="2">
        <v>2594.5861304724708</v>
      </c>
      <c r="CC33" s="2" t="s">
        <v>29</v>
      </c>
      <c r="CD33" s="2" t="s">
        <v>29</v>
      </c>
      <c r="CE33" s="2">
        <v>2760.74</v>
      </c>
      <c r="CF33" s="2" t="s">
        <v>29</v>
      </c>
      <c r="CG33" s="2" t="s">
        <v>29</v>
      </c>
      <c r="CH33" s="2">
        <v>2831.34</v>
      </c>
      <c r="CI33" s="2" t="s">
        <v>29</v>
      </c>
      <c r="CJ33" s="2" t="s">
        <v>29</v>
      </c>
      <c r="CK33" s="2">
        <v>3018.98</v>
      </c>
      <c r="CL33" s="2" t="s">
        <v>29</v>
      </c>
      <c r="CM33" s="2" t="s">
        <v>29</v>
      </c>
      <c r="CN33" s="2">
        <v>3232.34</v>
      </c>
      <c r="CO33" s="2" t="s">
        <v>29</v>
      </c>
      <c r="CP33" s="2" t="s">
        <v>29</v>
      </c>
      <c r="CQ33" s="21">
        <f t="shared" si="15"/>
        <v>3232.34</v>
      </c>
      <c r="CR33" s="2" t="s">
        <v>29</v>
      </c>
      <c r="CS33" s="2" t="s">
        <v>29</v>
      </c>
      <c r="CT33" s="21">
        <f t="shared" si="16"/>
        <v>3232.34</v>
      </c>
      <c r="CU33" s="2" t="s">
        <v>29</v>
      </c>
      <c r="CV33" s="2" t="s">
        <v>29</v>
      </c>
      <c r="CW33" s="21">
        <f t="shared" si="17"/>
        <v>3232.34</v>
      </c>
      <c r="CX33" s="2" t="s">
        <v>29</v>
      </c>
      <c r="CY33" s="2" t="s">
        <v>29</v>
      </c>
      <c r="CZ33" s="21">
        <f t="shared" si="18"/>
        <v>3232.34</v>
      </c>
      <c r="DA33" s="2" t="s">
        <v>29</v>
      </c>
      <c r="DB33" s="2" t="s">
        <v>29</v>
      </c>
      <c r="DC33" s="21">
        <f t="shared" si="19"/>
        <v>3232.34</v>
      </c>
      <c r="DD33" s="2" t="s">
        <v>29</v>
      </c>
      <c r="DE33" s="2" t="s">
        <v>29</v>
      </c>
      <c r="DF33" s="21">
        <f t="shared" si="20"/>
        <v>3232.34</v>
      </c>
      <c r="DG33" s="2" t="s">
        <v>29</v>
      </c>
      <c r="DH33" s="2" t="s">
        <v>29</v>
      </c>
      <c r="DI33" s="21">
        <f t="shared" si="21"/>
        <v>3232.34</v>
      </c>
      <c r="DJ33" s="2" t="s">
        <v>29</v>
      </c>
      <c r="DK33" s="2" t="s">
        <v>29</v>
      </c>
      <c r="DL33" s="21">
        <f t="shared" si="22"/>
        <v>3232.34</v>
      </c>
      <c r="DM33" s="2" t="s">
        <v>29</v>
      </c>
      <c r="DN33" s="2" t="s">
        <v>29</v>
      </c>
      <c r="DO33" s="21">
        <f t="shared" si="23"/>
        <v>3232.34</v>
      </c>
      <c r="DP33" s="2" t="s">
        <v>29</v>
      </c>
      <c r="DQ33" s="2" t="s">
        <v>29</v>
      </c>
      <c r="DR33" s="21">
        <f t="shared" si="24"/>
        <v>3232.34</v>
      </c>
      <c r="DS33" s="2" t="s">
        <v>29</v>
      </c>
      <c r="DT33" s="2" t="s">
        <v>29</v>
      </c>
      <c r="DU33" s="21">
        <f t="shared" si="25"/>
        <v>3232.34</v>
      </c>
      <c r="DV33" s="2" t="s">
        <v>29</v>
      </c>
      <c r="DW33" s="2" t="s">
        <v>29</v>
      </c>
      <c r="DX33" s="21">
        <f t="shared" si="26"/>
        <v>3232.34</v>
      </c>
      <c r="DY33" s="2" t="s">
        <v>29</v>
      </c>
      <c r="DZ33" s="2" t="s">
        <v>29</v>
      </c>
      <c r="EA33" s="21">
        <f t="shared" si="27"/>
        <v>3232.34</v>
      </c>
      <c r="EB33" s="2" t="s">
        <v>29</v>
      </c>
      <c r="EC33" s="2" t="s">
        <v>29</v>
      </c>
      <c r="ED33" s="21">
        <f t="shared" si="28"/>
        <v>3232.34</v>
      </c>
      <c r="EE33" s="2" t="s">
        <v>29</v>
      </c>
      <c r="EF33" s="2" t="s">
        <v>29</v>
      </c>
      <c r="EG33" s="21">
        <f t="shared" si="29"/>
        <v>3232.34</v>
      </c>
      <c r="EH33" s="2" t="s">
        <v>29</v>
      </c>
      <c r="EI33" s="2" t="s">
        <v>29</v>
      </c>
    </row>
    <row r="34" spans="1:139" ht="30">
      <c r="A34" s="1" t="s">
        <v>117</v>
      </c>
      <c r="B34" s="22" t="s">
        <v>118</v>
      </c>
      <c r="C34" s="19" t="s">
        <v>76</v>
      </c>
      <c r="D34" s="2">
        <f>[9]НР_стр.1_2!D28</f>
        <v>1475.4873158069604</v>
      </c>
      <c r="E34" s="2" t="s">
        <v>29</v>
      </c>
      <c r="F34" s="2" t="s">
        <v>29</v>
      </c>
      <c r="G34" s="2">
        <f>[9]НР_стр.1_2!E28</f>
        <v>1376</v>
      </c>
      <c r="H34" s="2">
        <f>[9]НР_стр.1_2!F28</f>
        <v>3648.6253446651772</v>
      </c>
      <c r="I34" s="2" t="s">
        <v>29</v>
      </c>
      <c r="J34" s="2" t="s">
        <v>29</v>
      </c>
      <c r="K34" s="2">
        <f>[9]НР_стр.1_2!G28</f>
        <v>0</v>
      </c>
      <c r="L34" s="2">
        <v>1376.0347900000002</v>
      </c>
      <c r="M34" s="2" t="s">
        <v>29</v>
      </c>
      <c r="N34" s="2" t="s">
        <v>29</v>
      </c>
      <c r="O34" s="2">
        <v>1376.0347900000002</v>
      </c>
      <c r="P34" s="2">
        <v>1376.0347900000002</v>
      </c>
      <c r="Q34" s="2">
        <v>1376.0347900000002</v>
      </c>
      <c r="R34" s="2">
        <v>1376.0347900000002</v>
      </c>
      <c r="S34" s="2" t="s">
        <v>29</v>
      </c>
      <c r="T34" s="2" t="s">
        <v>29</v>
      </c>
      <c r="U34" s="2">
        <v>1376.0347900000002</v>
      </c>
      <c r="V34" s="2" t="s">
        <v>29</v>
      </c>
      <c r="W34" s="2" t="s">
        <v>29</v>
      </c>
      <c r="X34" s="2">
        <v>1376.0347900000002</v>
      </c>
      <c r="Y34" s="2" t="s">
        <v>29</v>
      </c>
      <c r="Z34" s="2" t="s">
        <v>29</v>
      </c>
      <c r="AA34" s="2">
        <f t="shared" si="0"/>
        <v>1376.0347900000002</v>
      </c>
      <c r="AB34" s="2" t="s">
        <v>29</v>
      </c>
      <c r="AC34" s="2" t="s">
        <v>29</v>
      </c>
      <c r="AD34" s="2">
        <f t="shared" si="1"/>
        <v>1376.0347900000002</v>
      </c>
      <c r="AE34" s="2" t="s">
        <v>29</v>
      </c>
      <c r="AF34" s="2" t="s">
        <v>29</v>
      </c>
      <c r="AG34" s="2">
        <f t="shared" si="2"/>
        <v>1376.0347900000002</v>
      </c>
      <c r="AH34" s="2" t="s">
        <v>29</v>
      </c>
      <c r="AI34" s="2" t="s">
        <v>29</v>
      </c>
      <c r="AJ34" s="2">
        <f t="shared" si="3"/>
        <v>1376.0347900000002</v>
      </c>
      <c r="AK34" s="2" t="s">
        <v>29</v>
      </c>
      <c r="AL34" s="2" t="s">
        <v>29</v>
      </c>
      <c r="AM34" s="2">
        <f t="shared" si="4"/>
        <v>1376.0347900000002</v>
      </c>
      <c r="AN34" s="2" t="s">
        <v>29</v>
      </c>
      <c r="AO34" s="2" t="s">
        <v>29</v>
      </c>
      <c r="AP34" s="2">
        <f t="shared" si="5"/>
        <v>1376.0347900000002</v>
      </c>
      <c r="AQ34" s="2" t="s">
        <v>29</v>
      </c>
      <c r="AR34" s="2" t="s">
        <v>29</v>
      </c>
      <c r="AS34" s="2">
        <f t="shared" si="6"/>
        <v>1376.0347900000002</v>
      </c>
      <c r="AT34" s="2" t="s">
        <v>29</v>
      </c>
      <c r="AU34" s="2" t="s">
        <v>29</v>
      </c>
      <c r="AV34" s="2">
        <f t="shared" si="7"/>
        <v>1376.0347900000002</v>
      </c>
      <c r="AW34" s="2" t="s">
        <v>29</v>
      </c>
      <c r="AX34" s="2" t="s">
        <v>29</v>
      </c>
      <c r="AY34" s="2">
        <f t="shared" si="8"/>
        <v>1376.0347900000002</v>
      </c>
      <c r="AZ34" s="2" t="s">
        <v>29</v>
      </c>
      <c r="BA34" s="2" t="s">
        <v>29</v>
      </c>
      <c r="BB34" s="2">
        <f t="shared" si="9"/>
        <v>1376.0347900000002</v>
      </c>
      <c r="BC34" s="2" t="s">
        <v>29</v>
      </c>
      <c r="BD34" s="2" t="s">
        <v>29</v>
      </c>
      <c r="BE34" s="2">
        <f t="shared" si="10"/>
        <v>1376.0347900000002</v>
      </c>
      <c r="BF34" s="2" t="s">
        <v>29</v>
      </c>
      <c r="BG34" s="2" t="s">
        <v>29</v>
      </c>
      <c r="BH34" s="2">
        <f t="shared" si="11"/>
        <v>1376.0347900000002</v>
      </c>
      <c r="BI34" s="2" t="s">
        <v>29</v>
      </c>
      <c r="BJ34" s="2" t="s">
        <v>29</v>
      </c>
      <c r="BK34" s="2">
        <f t="shared" si="12"/>
        <v>1376.0347900000002</v>
      </c>
      <c r="BL34" s="2" t="s">
        <v>29</v>
      </c>
      <c r="BM34" s="2" t="s">
        <v>29</v>
      </c>
      <c r="BN34" s="2">
        <f t="shared" si="13"/>
        <v>1376.0347900000002</v>
      </c>
      <c r="BO34" s="2" t="s">
        <v>29</v>
      </c>
      <c r="BP34" s="2" t="s">
        <v>29</v>
      </c>
      <c r="BQ34" s="2">
        <f t="shared" si="14"/>
        <v>1376.0347900000002</v>
      </c>
      <c r="BR34" s="2" t="s">
        <v>29</v>
      </c>
      <c r="BS34" s="2" t="s">
        <v>29</v>
      </c>
      <c r="BT34" s="2">
        <f>[9]НР_стр.1_2!AB28</f>
        <v>2003.375105616976</v>
      </c>
      <c r="BU34" s="2" t="s">
        <v>29</v>
      </c>
      <c r="BV34" s="2" t="s">
        <v>29</v>
      </c>
      <c r="BW34" s="2">
        <f>[9]НР_стр.1_2!AC28</f>
        <v>2061</v>
      </c>
      <c r="BX34" s="2">
        <f>[9]НР_стр.1_2!AD28</f>
        <v>2136.9759357228349</v>
      </c>
      <c r="BY34" s="2" t="s">
        <v>29</v>
      </c>
      <c r="BZ34" s="2" t="s">
        <v>29</v>
      </c>
      <c r="CA34" s="2">
        <f>[9]НР_стр.1_2!AE28</f>
        <v>0</v>
      </c>
      <c r="CB34" s="2">
        <v>2136.9759357228349</v>
      </c>
      <c r="CC34" s="2" t="s">
        <v>29</v>
      </c>
      <c r="CD34" s="2" t="s">
        <v>29</v>
      </c>
      <c r="CE34" s="2">
        <v>2136.9759357228349</v>
      </c>
      <c r="CF34" s="2" t="s">
        <v>29</v>
      </c>
      <c r="CG34" s="2" t="s">
        <v>29</v>
      </c>
      <c r="CH34" s="2">
        <v>2136.9759357228349</v>
      </c>
      <c r="CI34" s="2" t="s">
        <v>29</v>
      </c>
      <c r="CJ34" s="2" t="s">
        <v>29</v>
      </c>
      <c r="CK34" s="2">
        <v>2136.9759357228349</v>
      </c>
      <c r="CL34" s="2" t="s">
        <v>29</v>
      </c>
      <c r="CM34" s="2" t="s">
        <v>29</v>
      </c>
      <c r="CN34" s="2">
        <v>2136.9759357228349</v>
      </c>
      <c r="CO34" s="2" t="s">
        <v>29</v>
      </c>
      <c r="CP34" s="2" t="s">
        <v>29</v>
      </c>
      <c r="CQ34" s="21">
        <f t="shared" si="15"/>
        <v>2136.9759357228349</v>
      </c>
      <c r="CR34" s="2" t="s">
        <v>29</v>
      </c>
      <c r="CS34" s="2" t="s">
        <v>29</v>
      </c>
      <c r="CT34" s="21">
        <f t="shared" si="16"/>
        <v>2136.9759357228349</v>
      </c>
      <c r="CU34" s="2" t="s">
        <v>29</v>
      </c>
      <c r="CV34" s="2" t="s">
        <v>29</v>
      </c>
      <c r="CW34" s="21">
        <f t="shared" si="17"/>
        <v>2136.9759357228349</v>
      </c>
      <c r="CX34" s="2" t="s">
        <v>29</v>
      </c>
      <c r="CY34" s="2" t="s">
        <v>29</v>
      </c>
      <c r="CZ34" s="21">
        <f t="shared" si="18"/>
        <v>2136.9759357228349</v>
      </c>
      <c r="DA34" s="2" t="s">
        <v>29</v>
      </c>
      <c r="DB34" s="2" t="s">
        <v>29</v>
      </c>
      <c r="DC34" s="21">
        <f t="shared" si="19"/>
        <v>2136.9759357228349</v>
      </c>
      <c r="DD34" s="2" t="s">
        <v>29</v>
      </c>
      <c r="DE34" s="2" t="s">
        <v>29</v>
      </c>
      <c r="DF34" s="21">
        <f t="shared" si="20"/>
        <v>2136.9759357228349</v>
      </c>
      <c r="DG34" s="2" t="s">
        <v>29</v>
      </c>
      <c r="DH34" s="2" t="s">
        <v>29</v>
      </c>
      <c r="DI34" s="21">
        <f t="shared" si="21"/>
        <v>2136.9759357228349</v>
      </c>
      <c r="DJ34" s="2" t="s">
        <v>29</v>
      </c>
      <c r="DK34" s="2" t="s">
        <v>29</v>
      </c>
      <c r="DL34" s="21">
        <f t="shared" si="22"/>
        <v>2136.9759357228349</v>
      </c>
      <c r="DM34" s="2" t="s">
        <v>29</v>
      </c>
      <c r="DN34" s="2" t="s">
        <v>29</v>
      </c>
      <c r="DO34" s="21">
        <f t="shared" si="23"/>
        <v>2136.9759357228349</v>
      </c>
      <c r="DP34" s="2" t="s">
        <v>29</v>
      </c>
      <c r="DQ34" s="2" t="s">
        <v>29</v>
      </c>
      <c r="DR34" s="21">
        <f t="shared" si="24"/>
        <v>2136.9759357228349</v>
      </c>
      <c r="DS34" s="2" t="s">
        <v>29</v>
      </c>
      <c r="DT34" s="2" t="s">
        <v>29</v>
      </c>
      <c r="DU34" s="21">
        <f t="shared" si="25"/>
        <v>2136.9759357228349</v>
      </c>
      <c r="DV34" s="2" t="s">
        <v>29</v>
      </c>
      <c r="DW34" s="2" t="s">
        <v>29</v>
      </c>
      <c r="DX34" s="21">
        <f t="shared" si="26"/>
        <v>2136.9759357228349</v>
      </c>
      <c r="DY34" s="2" t="s">
        <v>29</v>
      </c>
      <c r="DZ34" s="2" t="s">
        <v>29</v>
      </c>
      <c r="EA34" s="21">
        <f t="shared" si="27"/>
        <v>2136.9759357228349</v>
      </c>
      <c r="EB34" s="2" t="s">
        <v>29</v>
      </c>
      <c r="EC34" s="2" t="s">
        <v>29</v>
      </c>
      <c r="ED34" s="21">
        <f t="shared" si="28"/>
        <v>2136.9759357228349</v>
      </c>
      <c r="EE34" s="2" t="s">
        <v>29</v>
      </c>
      <c r="EF34" s="2" t="s">
        <v>29</v>
      </c>
      <c r="EG34" s="21">
        <f t="shared" si="29"/>
        <v>2136.9759357228349</v>
      </c>
      <c r="EH34" s="2" t="s">
        <v>29</v>
      </c>
      <c r="EI34" s="2" t="s">
        <v>29</v>
      </c>
    </row>
    <row r="35" spans="1:139">
      <c r="A35" s="1" t="s">
        <v>119</v>
      </c>
      <c r="B35" s="22" t="s">
        <v>120</v>
      </c>
      <c r="C35" s="19" t="s">
        <v>76</v>
      </c>
      <c r="D35" s="2">
        <f>[9]НР_стр.1_2!D29</f>
        <v>0</v>
      </c>
      <c r="E35" s="2" t="s">
        <v>29</v>
      </c>
      <c r="F35" s="2" t="s">
        <v>29</v>
      </c>
      <c r="G35" s="2">
        <f>[9]НР_стр.1_2!E29</f>
        <v>0</v>
      </c>
      <c r="H35" s="2">
        <f>[9]НР_стр.1_2!F29</f>
        <v>0</v>
      </c>
      <c r="I35" s="2" t="s">
        <v>29</v>
      </c>
      <c r="J35" s="2" t="s">
        <v>29</v>
      </c>
      <c r="K35" s="2">
        <f>[9]НР_стр.1_2!G29</f>
        <v>0</v>
      </c>
      <c r="L35" s="2">
        <v>0</v>
      </c>
      <c r="M35" s="2" t="s">
        <v>29</v>
      </c>
      <c r="N35" s="2" t="s">
        <v>29</v>
      </c>
      <c r="O35" s="2">
        <v>0</v>
      </c>
      <c r="P35" s="2">
        <v>0</v>
      </c>
      <c r="Q35" s="2">
        <v>0</v>
      </c>
      <c r="R35" s="2">
        <v>0</v>
      </c>
      <c r="S35" s="2" t="s">
        <v>29</v>
      </c>
      <c r="T35" s="2" t="s">
        <v>29</v>
      </c>
      <c r="U35" s="2">
        <v>0</v>
      </c>
      <c r="V35" s="2" t="s">
        <v>29</v>
      </c>
      <c r="W35" s="2" t="s">
        <v>29</v>
      </c>
      <c r="X35" s="2">
        <v>0</v>
      </c>
      <c r="Y35" s="2" t="s">
        <v>29</v>
      </c>
      <c r="Z35" s="2" t="s">
        <v>29</v>
      </c>
      <c r="AA35" s="2">
        <f t="shared" si="0"/>
        <v>0</v>
      </c>
      <c r="AB35" s="2" t="s">
        <v>29</v>
      </c>
      <c r="AC35" s="2" t="s">
        <v>29</v>
      </c>
      <c r="AD35" s="2">
        <f t="shared" si="1"/>
        <v>0</v>
      </c>
      <c r="AE35" s="2" t="s">
        <v>29</v>
      </c>
      <c r="AF35" s="2" t="s">
        <v>29</v>
      </c>
      <c r="AG35" s="2">
        <f t="shared" si="2"/>
        <v>0</v>
      </c>
      <c r="AH35" s="2" t="s">
        <v>29</v>
      </c>
      <c r="AI35" s="2" t="s">
        <v>29</v>
      </c>
      <c r="AJ35" s="2">
        <f t="shared" si="3"/>
        <v>0</v>
      </c>
      <c r="AK35" s="2" t="s">
        <v>29</v>
      </c>
      <c r="AL35" s="2" t="s">
        <v>29</v>
      </c>
      <c r="AM35" s="2">
        <f t="shared" si="4"/>
        <v>0</v>
      </c>
      <c r="AN35" s="2" t="s">
        <v>29</v>
      </c>
      <c r="AO35" s="2" t="s">
        <v>29</v>
      </c>
      <c r="AP35" s="2">
        <f t="shared" si="5"/>
        <v>0</v>
      </c>
      <c r="AQ35" s="2" t="s">
        <v>29</v>
      </c>
      <c r="AR35" s="2" t="s">
        <v>29</v>
      </c>
      <c r="AS35" s="2">
        <f t="shared" si="6"/>
        <v>0</v>
      </c>
      <c r="AT35" s="2" t="s">
        <v>29</v>
      </c>
      <c r="AU35" s="2" t="s">
        <v>29</v>
      </c>
      <c r="AV35" s="2">
        <f t="shared" si="7"/>
        <v>0</v>
      </c>
      <c r="AW35" s="2" t="s">
        <v>29</v>
      </c>
      <c r="AX35" s="2" t="s">
        <v>29</v>
      </c>
      <c r="AY35" s="2">
        <f t="shared" si="8"/>
        <v>0</v>
      </c>
      <c r="AZ35" s="2" t="s">
        <v>29</v>
      </c>
      <c r="BA35" s="2" t="s">
        <v>29</v>
      </c>
      <c r="BB35" s="2">
        <f t="shared" si="9"/>
        <v>0</v>
      </c>
      <c r="BC35" s="2" t="s">
        <v>29</v>
      </c>
      <c r="BD35" s="2" t="s">
        <v>29</v>
      </c>
      <c r="BE35" s="2">
        <f t="shared" si="10"/>
        <v>0</v>
      </c>
      <c r="BF35" s="2" t="s">
        <v>29</v>
      </c>
      <c r="BG35" s="2" t="s">
        <v>29</v>
      </c>
      <c r="BH35" s="2">
        <f t="shared" si="11"/>
        <v>0</v>
      </c>
      <c r="BI35" s="2" t="s">
        <v>29</v>
      </c>
      <c r="BJ35" s="2" t="s">
        <v>29</v>
      </c>
      <c r="BK35" s="2">
        <f t="shared" si="12"/>
        <v>0</v>
      </c>
      <c r="BL35" s="2" t="s">
        <v>29</v>
      </c>
      <c r="BM35" s="2" t="s">
        <v>29</v>
      </c>
      <c r="BN35" s="2">
        <f t="shared" si="13"/>
        <v>0</v>
      </c>
      <c r="BO35" s="2" t="s">
        <v>29</v>
      </c>
      <c r="BP35" s="2" t="s">
        <v>29</v>
      </c>
      <c r="BQ35" s="2">
        <f t="shared" si="14"/>
        <v>0</v>
      </c>
      <c r="BR35" s="2" t="s">
        <v>29</v>
      </c>
      <c r="BS35" s="2" t="s">
        <v>29</v>
      </c>
      <c r="BT35" s="2">
        <f>[9]НР_стр.1_2!AB29</f>
        <v>0</v>
      </c>
      <c r="BU35" s="2" t="s">
        <v>29</v>
      </c>
      <c r="BV35" s="2" t="s">
        <v>29</v>
      </c>
      <c r="BW35" s="2">
        <f>[9]НР_стр.1_2!AC29</f>
        <v>0</v>
      </c>
      <c r="BX35" s="2">
        <f>[9]НР_стр.1_2!AD29</f>
        <v>0</v>
      </c>
      <c r="BY35" s="2" t="s">
        <v>29</v>
      </c>
      <c r="BZ35" s="2" t="s">
        <v>29</v>
      </c>
      <c r="CA35" s="2">
        <f>[9]НР_стр.1_2!AE29</f>
        <v>0</v>
      </c>
      <c r="CB35" s="2">
        <v>0</v>
      </c>
      <c r="CC35" s="2" t="s">
        <v>29</v>
      </c>
      <c r="CD35" s="2" t="s">
        <v>29</v>
      </c>
      <c r="CE35" s="2">
        <v>0</v>
      </c>
      <c r="CF35" s="2" t="s">
        <v>29</v>
      </c>
      <c r="CG35" s="2" t="s">
        <v>29</v>
      </c>
      <c r="CH35" s="2">
        <v>0</v>
      </c>
      <c r="CI35" s="2" t="s">
        <v>29</v>
      </c>
      <c r="CJ35" s="2" t="s">
        <v>29</v>
      </c>
      <c r="CK35" s="2">
        <v>0</v>
      </c>
      <c r="CL35" s="2" t="s">
        <v>29</v>
      </c>
      <c r="CM35" s="2" t="s">
        <v>29</v>
      </c>
      <c r="CN35" s="2">
        <v>0</v>
      </c>
      <c r="CO35" s="2" t="s">
        <v>29</v>
      </c>
      <c r="CP35" s="2" t="s">
        <v>29</v>
      </c>
      <c r="CQ35" s="21">
        <f t="shared" si="15"/>
        <v>0</v>
      </c>
      <c r="CR35" s="2" t="s">
        <v>29</v>
      </c>
      <c r="CS35" s="2" t="s">
        <v>29</v>
      </c>
      <c r="CT35" s="21">
        <f t="shared" si="16"/>
        <v>0</v>
      </c>
      <c r="CU35" s="2" t="s">
        <v>29</v>
      </c>
      <c r="CV35" s="2" t="s">
        <v>29</v>
      </c>
      <c r="CW35" s="21">
        <f t="shared" si="17"/>
        <v>0</v>
      </c>
      <c r="CX35" s="2" t="s">
        <v>29</v>
      </c>
      <c r="CY35" s="2" t="s">
        <v>29</v>
      </c>
      <c r="CZ35" s="21">
        <f t="shared" si="18"/>
        <v>0</v>
      </c>
      <c r="DA35" s="2" t="s">
        <v>29</v>
      </c>
      <c r="DB35" s="2" t="s">
        <v>29</v>
      </c>
      <c r="DC35" s="21">
        <f t="shared" si="19"/>
        <v>0</v>
      </c>
      <c r="DD35" s="2" t="s">
        <v>29</v>
      </c>
      <c r="DE35" s="2" t="s">
        <v>29</v>
      </c>
      <c r="DF35" s="21">
        <f t="shared" si="20"/>
        <v>0</v>
      </c>
      <c r="DG35" s="2" t="s">
        <v>29</v>
      </c>
      <c r="DH35" s="2" t="s">
        <v>29</v>
      </c>
      <c r="DI35" s="21">
        <f t="shared" si="21"/>
        <v>0</v>
      </c>
      <c r="DJ35" s="2" t="s">
        <v>29</v>
      </c>
      <c r="DK35" s="2" t="s">
        <v>29</v>
      </c>
      <c r="DL35" s="21">
        <f t="shared" si="22"/>
        <v>0</v>
      </c>
      <c r="DM35" s="2" t="s">
        <v>29</v>
      </c>
      <c r="DN35" s="2" t="s">
        <v>29</v>
      </c>
      <c r="DO35" s="21">
        <f t="shared" si="23"/>
        <v>0</v>
      </c>
      <c r="DP35" s="2" t="s">
        <v>29</v>
      </c>
      <c r="DQ35" s="2" t="s">
        <v>29</v>
      </c>
      <c r="DR35" s="21">
        <f t="shared" si="24"/>
        <v>0</v>
      </c>
      <c r="DS35" s="2" t="s">
        <v>29</v>
      </c>
      <c r="DT35" s="2" t="s">
        <v>29</v>
      </c>
      <c r="DU35" s="21">
        <f t="shared" si="25"/>
        <v>0</v>
      </c>
      <c r="DV35" s="2" t="s">
        <v>29</v>
      </c>
      <c r="DW35" s="2" t="s">
        <v>29</v>
      </c>
      <c r="DX35" s="21">
        <f t="shared" si="26"/>
        <v>0</v>
      </c>
      <c r="DY35" s="2" t="s">
        <v>29</v>
      </c>
      <c r="DZ35" s="2" t="s">
        <v>29</v>
      </c>
      <c r="EA35" s="21">
        <f t="shared" si="27"/>
        <v>0</v>
      </c>
      <c r="EB35" s="2" t="s">
        <v>29</v>
      </c>
      <c r="EC35" s="2" t="s">
        <v>29</v>
      </c>
      <c r="ED35" s="21">
        <f t="shared" si="28"/>
        <v>0</v>
      </c>
      <c r="EE35" s="2" t="s">
        <v>29</v>
      </c>
      <c r="EF35" s="2" t="s">
        <v>29</v>
      </c>
      <c r="EG35" s="21">
        <f t="shared" si="29"/>
        <v>0</v>
      </c>
      <c r="EH35" s="2" t="s">
        <v>29</v>
      </c>
      <c r="EI35" s="2" t="s">
        <v>29</v>
      </c>
    </row>
    <row r="36" spans="1:139" ht="30">
      <c r="A36" s="1" t="s">
        <v>121</v>
      </c>
      <c r="B36" s="22" t="s">
        <v>122</v>
      </c>
      <c r="C36" s="19" t="s">
        <v>76</v>
      </c>
      <c r="D36" s="2">
        <f>[9]НР_стр.1_2!D30</f>
        <v>0</v>
      </c>
      <c r="E36" s="2" t="s">
        <v>29</v>
      </c>
      <c r="F36" s="2" t="s">
        <v>29</v>
      </c>
      <c r="G36" s="2">
        <f>[9]НР_стр.1_2!E30</f>
        <v>0</v>
      </c>
      <c r="H36" s="2">
        <f>[9]НР_стр.1_2!F30</f>
        <v>0</v>
      </c>
      <c r="I36" s="2" t="s">
        <v>29</v>
      </c>
      <c r="J36" s="2" t="s">
        <v>29</v>
      </c>
      <c r="K36" s="2">
        <f>[9]НР_стр.1_2!G30</f>
        <v>0</v>
      </c>
      <c r="L36" s="2">
        <v>0</v>
      </c>
      <c r="M36" s="2" t="s">
        <v>29</v>
      </c>
      <c r="N36" s="2" t="s">
        <v>29</v>
      </c>
      <c r="O36" s="2">
        <v>0</v>
      </c>
      <c r="P36" s="2">
        <v>0</v>
      </c>
      <c r="Q36" s="2">
        <v>0</v>
      </c>
      <c r="R36" s="2">
        <v>0</v>
      </c>
      <c r="S36" s="2" t="s">
        <v>29</v>
      </c>
      <c r="T36" s="2" t="s">
        <v>29</v>
      </c>
      <c r="U36" s="2">
        <v>0</v>
      </c>
      <c r="V36" s="2" t="s">
        <v>29</v>
      </c>
      <c r="W36" s="2" t="s">
        <v>29</v>
      </c>
      <c r="X36" s="2">
        <v>0</v>
      </c>
      <c r="Y36" s="2" t="s">
        <v>29</v>
      </c>
      <c r="Z36" s="2" t="s">
        <v>29</v>
      </c>
      <c r="AA36" s="2">
        <f t="shared" si="0"/>
        <v>0</v>
      </c>
      <c r="AB36" s="2" t="s">
        <v>29</v>
      </c>
      <c r="AC36" s="2" t="s">
        <v>29</v>
      </c>
      <c r="AD36" s="2">
        <f t="shared" si="1"/>
        <v>0</v>
      </c>
      <c r="AE36" s="2" t="s">
        <v>29</v>
      </c>
      <c r="AF36" s="2" t="s">
        <v>29</v>
      </c>
      <c r="AG36" s="2">
        <f t="shared" si="2"/>
        <v>0</v>
      </c>
      <c r="AH36" s="2" t="s">
        <v>29</v>
      </c>
      <c r="AI36" s="2" t="s">
        <v>29</v>
      </c>
      <c r="AJ36" s="2">
        <f t="shared" si="3"/>
        <v>0</v>
      </c>
      <c r="AK36" s="2" t="s">
        <v>29</v>
      </c>
      <c r="AL36" s="2" t="s">
        <v>29</v>
      </c>
      <c r="AM36" s="2">
        <f t="shared" si="4"/>
        <v>0</v>
      </c>
      <c r="AN36" s="2" t="s">
        <v>29</v>
      </c>
      <c r="AO36" s="2" t="s">
        <v>29</v>
      </c>
      <c r="AP36" s="2">
        <f t="shared" si="5"/>
        <v>0</v>
      </c>
      <c r="AQ36" s="2" t="s">
        <v>29</v>
      </c>
      <c r="AR36" s="2" t="s">
        <v>29</v>
      </c>
      <c r="AS36" s="2">
        <f t="shared" si="6"/>
        <v>0</v>
      </c>
      <c r="AT36" s="2" t="s">
        <v>29</v>
      </c>
      <c r="AU36" s="2" t="s">
        <v>29</v>
      </c>
      <c r="AV36" s="2">
        <f t="shared" si="7"/>
        <v>0</v>
      </c>
      <c r="AW36" s="2" t="s">
        <v>29</v>
      </c>
      <c r="AX36" s="2" t="s">
        <v>29</v>
      </c>
      <c r="AY36" s="2">
        <f t="shared" si="8"/>
        <v>0</v>
      </c>
      <c r="AZ36" s="2" t="s">
        <v>29</v>
      </c>
      <c r="BA36" s="2" t="s">
        <v>29</v>
      </c>
      <c r="BB36" s="2">
        <f t="shared" si="9"/>
        <v>0</v>
      </c>
      <c r="BC36" s="2" t="s">
        <v>29</v>
      </c>
      <c r="BD36" s="2" t="s">
        <v>29</v>
      </c>
      <c r="BE36" s="2">
        <f t="shared" si="10"/>
        <v>0</v>
      </c>
      <c r="BF36" s="2" t="s">
        <v>29</v>
      </c>
      <c r="BG36" s="2" t="s">
        <v>29</v>
      </c>
      <c r="BH36" s="2">
        <f t="shared" si="11"/>
        <v>0</v>
      </c>
      <c r="BI36" s="2" t="s">
        <v>29</v>
      </c>
      <c r="BJ36" s="2" t="s">
        <v>29</v>
      </c>
      <c r="BK36" s="2">
        <f t="shared" si="12"/>
        <v>0</v>
      </c>
      <c r="BL36" s="2" t="s">
        <v>29</v>
      </c>
      <c r="BM36" s="2" t="s">
        <v>29</v>
      </c>
      <c r="BN36" s="2">
        <f t="shared" si="13"/>
        <v>0</v>
      </c>
      <c r="BO36" s="2" t="s">
        <v>29</v>
      </c>
      <c r="BP36" s="2" t="s">
        <v>29</v>
      </c>
      <c r="BQ36" s="2">
        <f t="shared" si="14"/>
        <v>0</v>
      </c>
      <c r="BR36" s="2" t="s">
        <v>29</v>
      </c>
      <c r="BS36" s="2" t="s">
        <v>29</v>
      </c>
      <c r="BT36" s="2">
        <f>[9]НР_стр.1_2!AB30</f>
        <v>0</v>
      </c>
      <c r="BU36" s="2" t="s">
        <v>29</v>
      </c>
      <c r="BV36" s="2" t="s">
        <v>29</v>
      </c>
      <c r="BW36" s="2">
        <f>[9]НР_стр.1_2!AC30</f>
        <v>0</v>
      </c>
      <c r="BX36" s="2">
        <f>[9]НР_стр.1_2!AD30</f>
        <v>0</v>
      </c>
      <c r="BY36" s="2" t="s">
        <v>29</v>
      </c>
      <c r="BZ36" s="2" t="s">
        <v>29</v>
      </c>
      <c r="CA36" s="2">
        <f>[9]НР_стр.1_2!AE30</f>
        <v>0</v>
      </c>
      <c r="CB36" s="2">
        <v>0</v>
      </c>
      <c r="CC36" s="2" t="s">
        <v>29</v>
      </c>
      <c r="CD36" s="2" t="s">
        <v>29</v>
      </c>
      <c r="CE36" s="2">
        <v>0</v>
      </c>
      <c r="CF36" s="2" t="s">
        <v>29</v>
      </c>
      <c r="CG36" s="2" t="s">
        <v>29</v>
      </c>
      <c r="CH36" s="2">
        <v>0</v>
      </c>
      <c r="CI36" s="2" t="s">
        <v>29</v>
      </c>
      <c r="CJ36" s="2" t="s">
        <v>29</v>
      </c>
      <c r="CK36" s="2">
        <v>0</v>
      </c>
      <c r="CL36" s="2" t="s">
        <v>29</v>
      </c>
      <c r="CM36" s="2" t="s">
        <v>29</v>
      </c>
      <c r="CN36" s="2">
        <v>0</v>
      </c>
      <c r="CO36" s="2" t="s">
        <v>29</v>
      </c>
      <c r="CP36" s="2" t="s">
        <v>29</v>
      </c>
      <c r="CQ36" s="21">
        <f t="shared" si="15"/>
        <v>0</v>
      </c>
      <c r="CR36" s="2" t="s">
        <v>29</v>
      </c>
      <c r="CS36" s="2" t="s">
        <v>29</v>
      </c>
      <c r="CT36" s="21">
        <f t="shared" si="16"/>
        <v>0</v>
      </c>
      <c r="CU36" s="2" t="s">
        <v>29</v>
      </c>
      <c r="CV36" s="2" t="s">
        <v>29</v>
      </c>
      <c r="CW36" s="21">
        <f t="shared" si="17"/>
        <v>0</v>
      </c>
      <c r="CX36" s="2" t="s">
        <v>29</v>
      </c>
      <c r="CY36" s="2" t="s">
        <v>29</v>
      </c>
      <c r="CZ36" s="21">
        <f t="shared" si="18"/>
        <v>0</v>
      </c>
      <c r="DA36" s="2" t="s">
        <v>29</v>
      </c>
      <c r="DB36" s="2" t="s">
        <v>29</v>
      </c>
      <c r="DC36" s="21">
        <f t="shared" si="19"/>
        <v>0</v>
      </c>
      <c r="DD36" s="2" t="s">
        <v>29</v>
      </c>
      <c r="DE36" s="2" t="s">
        <v>29</v>
      </c>
      <c r="DF36" s="21">
        <f t="shared" si="20"/>
        <v>0</v>
      </c>
      <c r="DG36" s="2" t="s">
        <v>29</v>
      </c>
      <c r="DH36" s="2" t="s">
        <v>29</v>
      </c>
      <c r="DI36" s="21">
        <f t="shared" si="21"/>
        <v>0</v>
      </c>
      <c r="DJ36" s="2" t="s">
        <v>29</v>
      </c>
      <c r="DK36" s="2" t="s">
        <v>29</v>
      </c>
      <c r="DL36" s="21">
        <f t="shared" si="22"/>
        <v>0</v>
      </c>
      <c r="DM36" s="2" t="s">
        <v>29</v>
      </c>
      <c r="DN36" s="2" t="s">
        <v>29</v>
      </c>
      <c r="DO36" s="21">
        <f t="shared" si="23"/>
        <v>0</v>
      </c>
      <c r="DP36" s="2" t="s">
        <v>29</v>
      </c>
      <c r="DQ36" s="2" t="s">
        <v>29</v>
      </c>
      <c r="DR36" s="21">
        <f t="shared" si="24"/>
        <v>0</v>
      </c>
      <c r="DS36" s="2" t="s">
        <v>29</v>
      </c>
      <c r="DT36" s="2" t="s">
        <v>29</v>
      </c>
      <c r="DU36" s="21">
        <f t="shared" si="25"/>
        <v>0</v>
      </c>
      <c r="DV36" s="2" t="s">
        <v>29</v>
      </c>
      <c r="DW36" s="2" t="s">
        <v>29</v>
      </c>
      <c r="DX36" s="21">
        <f t="shared" si="26"/>
        <v>0</v>
      </c>
      <c r="DY36" s="2" t="s">
        <v>29</v>
      </c>
      <c r="DZ36" s="2" t="s">
        <v>29</v>
      </c>
      <c r="EA36" s="21">
        <f t="shared" si="27"/>
        <v>0</v>
      </c>
      <c r="EB36" s="2" t="s">
        <v>29</v>
      </c>
      <c r="EC36" s="2" t="s">
        <v>29</v>
      </c>
      <c r="ED36" s="21">
        <f t="shared" si="28"/>
        <v>0</v>
      </c>
      <c r="EE36" s="2" t="s">
        <v>29</v>
      </c>
      <c r="EF36" s="2" t="s">
        <v>29</v>
      </c>
      <c r="EG36" s="21">
        <f t="shared" si="29"/>
        <v>0</v>
      </c>
      <c r="EH36" s="2" t="s">
        <v>29</v>
      </c>
      <c r="EI36" s="2" t="s">
        <v>29</v>
      </c>
    </row>
    <row r="37" spans="1:139">
      <c r="A37" s="1" t="s">
        <v>123</v>
      </c>
      <c r="B37" s="22" t="s">
        <v>124</v>
      </c>
      <c r="C37" s="19" t="s">
        <v>76</v>
      </c>
      <c r="D37" s="2">
        <f>[9]НР_стр.1_2!D31</f>
        <v>26.01201417199513</v>
      </c>
      <c r="E37" s="2" t="s">
        <v>29</v>
      </c>
      <c r="F37" s="2" t="s">
        <v>29</v>
      </c>
      <c r="G37" s="2">
        <f>[9]НР_стр.1_2!E31</f>
        <v>58</v>
      </c>
      <c r="H37" s="2">
        <f>[9]НР_стр.1_2!F31</f>
        <v>51.698386496586394</v>
      </c>
      <c r="I37" s="2" t="s">
        <v>29</v>
      </c>
      <c r="J37" s="2" t="s">
        <v>29</v>
      </c>
      <c r="K37" s="2">
        <f>[9]НР_стр.1_2!G31</f>
        <v>0</v>
      </c>
      <c r="L37" s="2">
        <v>51.7</v>
      </c>
      <c r="M37" s="2" t="s">
        <v>29</v>
      </c>
      <c r="N37" s="2" t="s">
        <v>29</v>
      </c>
      <c r="O37" s="2">
        <v>51.7</v>
      </c>
      <c r="P37" s="2">
        <v>51.7</v>
      </c>
      <c r="Q37" s="2">
        <v>51.7</v>
      </c>
      <c r="R37" s="2">
        <v>51.7</v>
      </c>
      <c r="S37" s="2" t="s">
        <v>29</v>
      </c>
      <c r="T37" s="2" t="s">
        <v>29</v>
      </c>
      <c r="U37" s="2">
        <v>51.7</v>
      </c>
      <c r="V37" s="2" t="s">
        <v>29</v>
      </c>
      <c r="W37" s="2" t="s">
        <v>29</v>
      </c>
      <c r="X37" s="2">
        <v>51.7</v>
      </c>
      <c r="Y37" s="2" t="s">
        <v>29</v>
      </c>
      <c r="Z37" s="2" t="s">
        <v>29</v>
      </c>
      <c r="AA37" s="2">
        <f t="shared" si="0"/>
        <v>51.7</v>
      </c>
      <c r="AB37" s="2" t="s">
        <v>29</v>
      </c>
      <c r="AC37" s="2" t="s">
        <v>29</v>
      </c>
      <c r="AD37" s="2">
        <f t="shared" si="1"/>
        <v>51.7</v>
      </c>
      <c r="AE37" s="2" t="s">
        <v>29</v>
      </c>
      <c r="AF37" s="2" t="s">
        <v>29</v>
      </c>
      <c r="AG37" s="2">
        <f t="shared" si="2"/>
        <v>51.7</v>
      </c>
      <c r="AH37" s="2" t="s">
        <v>29</v>
      </c>
      <c r="AI37" s="2" t="s">
        <v>29</v>
      </c>
      <c r="AJ37" s="2">
        <f t="shared" si="3"/>
        <v>51.7</v>
      </c>
      <c r="AK37" s="2" t="s">
        <v>29</v>
      </c>
      <c r="AL37" s="2" t="s">
        <v>29</v>
      </c>
      <c r="AM37" s="2">
        <f t="shared" si="4"/>
        <v>51.7</v>
      </c>
      <c r="AN37" s="2" t="s">
        <v>29</v>
      </c>
      <c r="AO37" s="2" t="s">
        <v>29</v>
      </c>
      <c r="AP37" s="2">
        <f t="shared" si="5"/>
        <v>51.7</v>
      </c>
      <c r="AQ37" s="2" t="s">
        <v>29</v>
      </c>
      <c r="AR37" s="2" t="s">
        <v>29</v>
      </c>
      <c r="AS37" s="2">
        <f t="shared" si="6"/>
        <v>51.7</v>
      </c>
      <c r="AT37" s="2" t="s">
        <v>29</v>
      </c>
      <c r="AU37" s="2" t="s">
        <v>29</v>
      </c>
      <c r="AV37" s="2">
        <f t="shared" si="7"/>
        <v>51.7</v>
      </c>
      <c r="AW37" s="2" t="s">
        <v>29</v>
      </c>
      <c r="AX37" s="2" t="s">
        <v>29</v>
      </c>
      <c r="AY37" s="2">
        <f t="shared" si="8"/>
        <v>51.7</v>
      </c>
      <c r="AZ37" s="2" t="s">
        <v>29</v>
      </c>
      <c r="BA37" s="2" t="s">
        <v>29</v>
      </c>
      <c r="BB37" s="2">
        <f t="shared" si="9"/>
        <v>51.7</v>
      </c>
      <c r="BC37" s="2" t="s">
        <v>29</v>
      </c>
      <c r="BD37" s="2" t="s">
        <v>29</v>
      </c>
      <c r="BE37" s="2">
        <f t="shared" si="10"/>
        <v>51.7</v>
      </c>
      <c r="BF37" s="2" t="s">
        <v>29</v>
      </c>
      <c r="BG37" s="2" t="s">
        <v>29</v>
      </c>
      <c r="BH37" s="2">
        <f t="shared" si="11"/>
        <v>51.7</v>
      </c>
      <c r="BI37" s="2" t="s">
        <v>29</v>
      </c>
      <c r="BJ37" s="2" t="s">
        <v>29</v>
      </c>
      <c r="BK37" s="2">
        <f t="shared" si="12"/>
        <v>51.7</v>
      </c>
      <c r="BL37" s="2" t="s">
        <v>29</v>
      </c>
      <c r="BM37" s="2" t="s">
        <v>29</v>
      </c>
      <c r="BN37" s="2">
        <f t="shared" si="13"/>
        <v>51.7</v>
      </c>
      <c r="BO37" s="2" t="s">
        <v>29</v>
      </c>
      <c r="BP37" s="2" t="s">
        <v>29</v>
      </c>
      <c r="BQ37" s="2">
        <f t="shared" si="14"/>
        <v>51.7</v>
      </c>
      <c r="BR37" s="2" t="s">
        <v>29</v>
      </c>
      <c r="BS37" s="2" t="s">
        <v>29</v>
      </c>
      <c r="BT37" s="2">
        <f>[9]НР_стр.1_2!AB31</f>
        <v>43.948538868674696</v>
      </c>
      <c r="BU37" s="2" t="s">
        <v>29</v>
      </c>
      <c r="BV37" s="2" t="s">
        <v>29</v>
      </c>
      <c r="BW37" s="2">
        <f>[9]НР_стр.1_2!AC31</f>
        <v>28</v>
      </c>
      <c r="BX37" s="2">
        <f>[9]НР_стр.1_2!AD31</f>
        <v>35.990698503413597</v>
      </c>
      <c r="BY37" s="2" t="s">
        <v>29</v>
      </c>
      <c r="BZ37" s="2" t="s">
        <v>29</v>
      </c>
      <c r="CA37" s="2">
        <f>[9]НР_стр.1_2!AE31</f>
        <v>0</v>
      </c>
      <c r="CB37" s="2">
        <v>35.990698503413597</v>
      </c>
      <c r="CC37" s="2" t="s">
        <v>29</v>
      </c>
      <c r="CD37" s="2" t="s">
        <v>29</v>
      </c>
      <c r="CE37" s="2">
        <v>35.990698503413597</v>
      </c>
      <c r="CF37" s="2" t="s">
        <v>29</v>
      </c>
      <c r="CG37" s="2" t="s">
        <v>29</v>
      </c>
      <c r="CH37" s="2">
        <v>35.990698503413597</v>
      </c>
      <c r="CI37" s="2" t="s">
        <v>29</v>
      </c>
      <c r="CJ37" s="2" t="s">
        <v>29</v>
      </c>
      <c r="CK37" s="2">
        <v>35.990698503413597</v>
      </c>
      <c r="CL37" s="2" t="s">
        <v>29</v>
      </c>
      <c r="CM37" s="2" t="s">
        <v>29</v>
      </c>
      <c r="CN37" s="2">
        <v>35.990698503413597</v>
      </c>
      <c r="CO37" s="2" t="s">
        <v>29</v>
      </c>
      <c r="CP37" s="2" t="s">
        <v>29</v>
      </c>
      <c r="CQ37" s="21">
        <f t="shared" si="15"/>
        <v>35.990698503413597</v>
      </c>
      <c r="CR37" s="2" t="s">
        <v>29</v>
      </c>
      <c r="CS37" s="2" t="s">
        <v>29</v>
      </c>
      <c r="CT37" s="21">
        <f t="shared" si="16"/>
        <v>35.990698503413597</v>
      </c>
      <c r="CU37" s="2" t="s">
        <v>29</v>
      </c>
      <c r="CV37" s="2" t="s">
        <v>29</v>
      </c>
      <c r="CW37" s="21">
        <f t="shared" si="17"/>
        <v>35.990698503413597</v>
      </c>
      <c r="CX37" s="2" t="s">
        <v>29</v>
      </c>
      <c r="CY37" s="2" t="s">
        <v>29</v>
      </c>
      <c r="CZ37" s="21">
        <f t="shared" si="18"/>
        <v>35.990698503413597</v>
      </c>
      <c r="DA37" s="2" t="s">
        <v>29</v>
      </c>
      <c r="DB37" s="2" t="s">
        <v>29</v>
      </c>
      <c r="DC37" s="21">
        <f t="shared" si="19"/>
        <v>35.990698503413597</v>
      </c>
      <c r="DD37" s="2" t="s">
        <v>29</v>
      </c>
      <c r="DE37" s="2" t="s">
        <v>29</v>
      </c>
      <c r="DF37" s="21">
        <f t="shared" si="20"/>
        <v>35.990698503413597</v>
      </c>
      <c r="DG37" s="2" t="s">
        <v>29</v>
      </c>
      <c r="DH37" s="2" t="s">
        <v>29</v>
      </c>
      <c r="DI37" s="21">
        <f t="shared" si="21"/>
        <v>35.990698503413597</v>
      </c>
      <c r="DJ37" s="2" t="s">
        <v>29</v>
      </c>
      <c r="DK37" s="2" t="s">
        <v>29</v>
      </c>
      <c r="DL37" s="21">
        <f t="shared" si="22"/>
        <v>35.990698503413597</v>
      </c>
      <c r="DM37" s="2" t="s">
        <v>29</v>
      </c>
      <c r="DN37" s="2" t="s">
        <v>29</v>
      </c>
      <c r="DO37" s="21">
        <f t="shared" si="23"/>
        <v>35.990698503413597</v>
      </c>
      <c r="DP37" s="2" t="s">
        <v>29</v>
      </c>
      <c r="DQ37" s="2" t="s">
        <v>29</v>
      </c>
      <c r="DR37" s="21">
        <f t="shared" si="24"/>
        <v>35.990698503413597</v>
      </c>
      <c r="DS37" s="2" t="s">
        <v>29</v>
      </c>
      <c r="DT37" s="2" t="s">
        <v>29</v>
      </c>
      <c r="DU37" s="21">
        <f t="shared" si="25"/>
        <v>35.990698503413597</v>
      </c>
      <c r="DV37" s="2" t="s">
        <v>29</v>
      </c>
      <c r="DW37" s="2" t="s">
        <v>29</v>
      </c>
      <c r="DX37" s="21">
        <f t="shared" si="26"/>
        <v>35.990698503413597</v>
      </c>
      <c r="DY37" s="2" t="s">
        <v>29</v>
      </c>
      <c r="DZ37" s="2" t="s">
        <v>29</v>
      </c>
      <c r="EA37" s="21">
        <f t="shared" si="27"/>
        <v>35.990698503413597</v>
      </c>
      <c r="EB37" s="2" t="s">
        <v>29</v>
      </c>
      <c r="EC37" s="2" t="s">
        <v>29</v>
      </c>
      <c r="ED37" s="21">
        <f t="shared" si="28"/>
        <v>35.990698503413597</v>
      </c>
      <c r="EE37" s="2" t="s">
        <v>29</v>
      </c>
      <c r="EF37" s="2" t="s">
        <v>29</v>
      </c>
      <c r="EG37" s="21">
        <f t="shared" si="29"/>
        <v>35.990698503413597</v>
      </c>
      <c r="EH37" s="2" t="s">
        <v>29</v>
      </c>
      <c r="EI37" s="2" t="s">
        <v>29</v>
      </c>
    </row>
    <row r="38" spans="1:139" ht="30">
      <c r="A38" s="1" t="s">
        <v>125</v>
      </c>
      <c r="B38" s="22" t="s">
        <v>126</v>
      </c>
      <c r="C38" s="19" t="s">
        <v>76</v>
      </c>
      <c r="D38" s="2">
        <f>[9]НР_стр.1_2!D32</f>
        <v>49.948917020966419</v>
      </c>
      <c r="E38" s="2" t="s">
        <v>29</v>
      </c>
      <c r="F38" s="2" t="s">
        <v>29</v>
      </c>
      <c r="G38" s="2">
        <f>[9]НР_стр.1_2!E32</f>
        <v>17</v>
      </c>
      <c r="H38" s="2">
        <f>[9]НР_стр.1_2!F32</f>
        <v>43.739808308665289</v>
      </c>
      <c r="I38" s="2" t="s">
        <v>29</v>
      </c>
      <c r="J38" s="2" t="s">
        <v>29</v>
      </c>
      <c r="K38" s="2">
        <f>[9]НР_стр.1_2!G32</f>
        <v>0</v>
      </c>
      <c r="L38" s="2">
        <v>17.437569999999997</v>
      </c>
      <c r="M38" s="2" t="s">
        <v>29</v>
      </c>
      <c r="N38" s="2" t="s">
        <v>29</v>
      </c>
      <c r="O38" s="2">
        <v>17.437569999999997</v>
      </c>
      <c r="P38" s="2">
        <v>17.437569999999997</v>
      </c>
      <c r="Q38" s="2">
        <v>17.437569999999997</v>
      </c>
      <c r="R38" s="2">
        <v>17.437569999999997</v>
      </c>
      <c r="S38" s="2" t="s">
        <v>29</v>
      </c>
      <c r="T38" s="2" t="s">
        <v>29</v>
      </c>
      <c r="U38" s="2">
        <v>17.437569999999997</v>
      </c>
      <c r="V38" s="2" t="s">
        <v>29</v>
      </c>
      <c r="W38" s="2" t="s">
        <v>29</v>
      </c>
      <c r="X38" s="2">
        <v>17.437569999999997</v>
      </c>
      <c r="Y38" s="2" t="s">
        <v>29</v>
      </c>
      <c r="Z38" s="2" t="s">
        <v>29</v>
      </c>
      <c r="AA38" s="2">
        <f t="shared" si="0"/>
        <v>17.437569999999997</v>
      </c>
      <c r="AB38" s="2" t="s">
        <v>29</v>
      </c>
      <c r="AC38" s="2" t="s">
        <v>29</v>
      </c>
      <c r="AD38" s="2">
        <f t="shared" si="1"/>
        <v>17.437569999999997</v>
      </c>
      <c r="AE38" s="2" t="s">
        <v>29</v>
      </c>
      <c r="AF38" s="2" t="s">
        <v>29</v>
      </c>
      <c r="AG38" s="2">
        <f t="shared" si="2"/>
        <v>17.437569999999997</v>
      </c>
      <c r="AH38" s="2" t="s">
        <v>29</v>
      </c>
      <c r="AI38" s="2" t="s">
        <v>29</v>
      </c>
      <c r="AJ38" s="2">
        <f t="shared" si="3"/>
        <v>17.437569999999997</v>
      </c>
      <c r="AK38" s="2" t="s">
        <v>29</v>
      </c>
      <c r="AL38" s="2" t="s">
        <v>29</v>
      </c>
      <c r="AM38" s="2">
        <f t="shared" si="4"/>
        <v>17.437569999999997</v>
      </c>
      <c r="AN38" s="2" t="s">
        <v>29</v>
      </c>
      <c r="AO38" s="2" t="s">
        <v>29</v>
      </c>
      <c r="AP38" s="2">
        <f t="shared" si="5"/>
        <v>17.437569999999997</v>
      </c>
      <c r="AQ38" s="2" t="s">
        <v>29</v>
      </c>
      <c r="AR38" s="2" t="s">
        <v>29</v>
      </c>
      <c r="AS38" s="2">
        <f t="shared" si="6"/>
        <v>17.437569999999997</v>
      </c>
      <c r="AT38" s="2" t="s">
        <v>29</v>
      </c>
      <c r="AU38" s="2" t="s">
        <v>29</v>
      </c>
      <c r="AV38" s="2">
        <f t="shared" si="7"/>
        <v>17.437569999999997</v>
      </c>
      <c r="AW38" s="2" t="s">
        <v>29</v>
      </c>
      <c r="AX38" s="2" t="s">
        <v>29</v>
      </c>
      <c r="AY38" s="2">
        <f t="shared" si="8"/>
        <v>17.437569999999997</v>
      </c>
      <c r="AZ38" s="2" t="s">
        <v>29</v>
      </c>
      <c r="BA38" s="2" t="s">
        <v>29</v>
      </c>
      <c r="BB38" s="2">
        <f t="shared" si="9"/>
        <v>17.437569999999997</v>
      </c>
      <c r="BC38" s="2" t="s">
        <v>29</v>
      </c>
      <c r="BD38" s="2" t="s">
        <v>29</v>
      </c>
      <c r="BE38" s="2">
        <f t="shared" si="10"/>
        <v>17.437569999999997</v>
      </c>
      <c r="BF38" s="2" t="s">
        <v>29</v>
      </c>
      <c r="BG38" s="2" t="s">
        <v>29</v>
      </c>
      <c r="BH38" s="2">
        <f t="shared" si="11"/>
        <v>17.437569999999997</v>
      </c>
      <c r="BI38" s="2" t="s">
        <v>29</v>
      </c>
      <c r="BJ38" s="2" t="s">
        <v>29</v>
      </c>
      <c r="BK38" s="2">
        <f t="shared" si="12"/>
        <v>17.437569999999997</v>
      </c>
      <c r="BL38" s="2" t="s">
        <v>29</v>
      </c>
      <c r="BM38" s="2" t="s">
        <v>29</v>
      </c>
      <c r="BN38" s="2">
        <f t="shared" si="13"/>
        <v>17.437569999999997</v>
      </c>
      <c r="BO38" s="2" t="s">
        <v>29</v>
      </c>
      <c r="BP38" s="2" t="s">
        <v>29</v>
      </c>
      <c r="BQ38" s="2">
        <f t="shared" si="14"/>
        <v>17.437569999999997</v>
      </c>
      <c r="BR38" s="2" t="s">
        <v>29</v>
      </c>
      <c r="BS38" s="2" t="s">
        <v>29</v>
      </c>
      <c r="BT38" s="2">
        <f>[9]НР_стр.1_2!AB32</f>
        <v>689.30326850863923</v>
      </c>
      <c r="BU38" s="2" t="s">
        <v>29</v>
      </c>
      <c r="BV38" s="2" t="s">
        <v>29</v>
      </c>
      <c r="BW38" s="2">
        <f>[9]НР_стр.1_2!AC32</f>
        <v>291</v>
      </c>
      <c r="BX38" s="2">
        <f>[9]НР_стр.1_2!AD32</f>
        <v>5529.03</v>
      </c>
      <c r="BY38" s="2" t="s">
        <v>29</v>
      </c>
      <c r="BZ38" s="2" t="s">
        <v>29</v>
      </c>
      <c r="CA38" s="2">
        <f>[9]НР_стр.1_2!AE32</f>
        <v>0</v>
      </c>
      <c r="CB38" s="2">
        <v>290.59710999999993</v>
      </c>
      <c r="CC38" s="2" t="s">
        <v>29</v>
      </c>
      <c r="CD38" s="2" t="s">
        <v>29</v>
      </c>
      <c r="CE38" s="2">
        <v>304.25517416999992</v>
      </c>
      <c r="CF38" s="2" t="s">
        <v>29</v>
      </c>
      <c r="CG38" s="2" t="s">
        <v>29</v>
      </c>
      <c r="CH38" s="2">
        <v>318.55516735598991</v>
      </c>
      <c r="CI38" s="2" t="s">
        <v>29</v>
      </c>
      <c r="CJ38" s="2" t="s">
        <v>29</v>
      </c>
      <c r="CK38" s="2">
        <v>333.52726022172141</v>
      </c>
      <c r="CL38" s="2" t="s">
        <v>29</v>
      </c>
      <c r="CM38" s="2" t="s">
        <v>29</v>
      </c>
      <c r="CN38" s="2">
        <v>349.20304145214232</v>
      </c>
      <c r="CO38" s="2" t="s">
        <v>29</v>
      </c>
      <c r="CP38" s="2" t="s">
        <v>29</v>
      </c>
      <c r="CQ38" s="21">
        <f t="shared" si="15"/>
        <v>349.20304145214232</v>
      </c>
      <c r="CR38" s="2" t="s">
        <v>29</v>
      </c>
      <c r="CS38" s="2" t="s">
        <v>29</v>
      </c>
      <c r="CT38" s="21">
        <f t="shared" si="16"/>
        <v>349.20304145214232</v>
      </c>
      <c r="CU38" s="2" t="s">
        <v>29</v>
      </c>
      <c r="CV38" s="2" t="s">
        <v>29</v>
      </c>
      <c r="CW38" s="21">
        <f t="shared" si="17"/>
        <v>349.20304145214232</v>
      </c>
      <c r="CX38" s="2" t="s">
        <v>29</v>
      </c>
      <c r="CY38" s="2" t="s">
        <v>29</v>
      </c>
      <c r="CZ38" s="21">
        <f t="shared" si="18"/>
        <v>349.20304145214232</v>
      </c>
      <c r="DA38" s="2" t="s">
        <v>29</v>
      </c>
      <c r="DB38" s="2" t="s">
        <v>29</v>
      </c>
      <c r="DC38" s="21">
        <f t="shared" si="19"/>
        <v>349.20304145214232</v>
      </c>
      <c r="DD38" s="2" t="s">
        <v>29</v>
      </c>
      <c r="DE38" s="2" t="s">
        <v>29</v>
      </c>
      <c r="DF38" s="21">
        <f t="shared" si="20"/>
        <v>349.20304145214232</v>
      </c>
      <c r="DG38" s="2" t="s">
        <v>29</v>
      </c>
      <c r="DH38" s="2" t="s">
        <v>29</v>
      </c>
      <c r="DI38" s="21">
        <f t="shared" si="21"/>
        <v>349.20304145214232</v>
      </c>
      <c r="DJ38" s="2" t="s">
        <v>29</v>
      </c>
      <c r="DK38" s="2" t="s">
        <v>29</v>
      </c>
      <c r="DL38" s="21">
        <f t="shared" si="22"/>
        <v>349.20304145214232</v>
      </c>
      <c r="DM38" s="2" t="s">
        <v>29</v>
      </c>
      <c r="DN38" s="2" t="s">
        <v>29</v>
      </c>
      <c r="DO38" s="21">
        <f t="shared" si="23"/>
        <v>349.20304145214232</v>
      </c>
      <c r="DP38" s="2" t="s">
        <v>29</v>
      </c>
      <c r="DQ38" s="2" t="s">
        <v>29</v>
      </c>
      <c r="DR38" s="21">
        <f t="shared" si="24"/>
        <v>349.20304145214232</v>
      </c>
      <c r="DS38" s="2" t="s">
        <v>29</v>
      </c>
      <c r="DT38" s="2" t="s">
        <v>29</v>
      </c>
      <c r="DU38" s="21">
        <f t="shared" si="25"/>
        <v>349.20304145214232</v>
      </c>
      <c r="DV38" s="2" t="s">
        <v>29</v>
      </c>
      <c r="DW38" s="2" t="s">
        <v>29</v>
      </c>
      <c r="DX38" s="21">
        <f t="shared" si="26"/>
        <v>349.20304145214232</v>
      </c>
      <c r="DY38" s="2" t="s">
        <v>29</v>
      </c>
      <c r="DZ38" s="2" t="s">
        <v>29</v>
      </c>
      <c r="EA38" s="21">
        <f t="shared" si="27"/>
        <v>349.20304145214232</v>
      </c>
      <c r="EB38" s="2" t="s">
        <v>29</v>
      </c>
      <c r="EC38" s="2" t="s">
        <v>29</v>
      </c>
      <c r="ED38" s="21">
        <f t="shared" si="28"/>
        <v>349.20304145214232</v>
      </c>
      <c r="EE38" s="2" t="s">
        <v>29</v>
      </c>
      <c r="EF38" s="2" t="s">
        <v>29</v>
      </c>
      <c r="EG38" s="21">
        <f t="shared" si="29"/>
        <v>349.20304145214232</v>
      </c>
      <c r="EH38" s="2" t="s">
        <v>29</v>
      </c>
      <c r="EI38" s="2" t="s">
        <v>29</v>
      </c>
    </row>
    <row r="39" spans="1:139">
      <c r="A39" s="1" t="s">
        <v>127</v>
      </c>
      <c r="B39" s="22" t="s">
        <v>128</v>
      </c>
      <c r="C39" s="19" t="s">
        <v>76</v>
      </c>
      <c r="D39" s="2">
        <f>[9]НР_стр.1_2!D33</f>
        <v>0</v>
      </c>
      <c r="E39" s="2" t="s">
        <v>29</v>
      </c>
      <c r="F39" s="2" t="s">
        <v>29</v>
      </c>
      <c r="G39" s="2">
        <f>[9]НР_стр.1_2!E33</f>
        <v>0</v>
      </c>
      <c r="H39" s="2">
        <f>[9]НР_стр.1_2!F33</f>
        <v>0</v>
      </c>
      <c r="I39" s="2" t="s">
        <v>29</v>
      </c>
      <c r="J39" s="2" t="s">
        <v>29</v>
      </c>
      <c r="K39" s="2">
        <f>[9]НР_стр.1_2!G33</f>
        <v>0</v>
      </c>
      <c r="L39" s="2">
        <v>0</v>
      </c>
      <c r="M39" s="2" t="s">
        <v>29</v>
      </c>
      <c r="N39" s="2" t="s">
        <v>29</v>
      </c>
      <c r="O39" s="2">
        <v>0</v>
      </c>
      <c r="P39" s="2">
        <v>0</v>
      </c>
      <c r="Q39" s="2">
        <v>0</v>
      </c>
      <c r="R39" s="2">
        <v>0</v>
      </c>
      <c r="S39" s="2" t="s">
        <v>29</v>
      </c>
      <c r="T39" s="2" t="s">
        <v>29</v>
      </c>
      <c r="U39" s="2">
        <v>0</v>
      </c>
      <c r="V39" s="2" t="s">
        <v>29</v>
      </c>
      <c r="W39" s="2" t="s">
        <v>29</v>
      </c>
      <c r="X39" s="2">
        <v>0</v>
      </c>
      <c r="Y39" s="2" t="s">
        <v>29</v>
      </c>
      <c r="Z39" s="2" t="s">
        <v>29</v>
      </c>
      <c r="AA39" s="2">
        <f t="shared" si="0"/>
        <v>0</v>
      </c>
      <c r="AB39" s="2" t="s">
        <v>29</v>
      </c>
      <c r="AC39" s="2" t="s">
        <v>29</v>
      </c>
      <c r="AD39" s="2">
        <f t="shared" si="1"/>
        <v>0</v>
      </c>
      <c r="AE39" s="2" t="s">
        <v>29</v>
      </c>
      <c r="AF39" s="2" t="s">
        <v>29</v>
      </c>
      <c r="AG39" s="2">
        <f t="shared" si="2"/>
        <v>0</v>
      </c>
      <c r="AH39" s="2" t="s">
        <v>29</v>
      </c>
      <c r="AI39" s="2" t="s">
        <v>29</v>
      </c>
      <c r="AJ39" s="2">
        <f t="shared" si="3"/>
        <v>0</v>
      </c>
      <c r="AK39" s="2" t="s">
        <v>29</v>
      </c>
      <c r="AL39" s="2" t="s">
        <v>29</v>
      </c>
      <c r="AM39" s="2">
        <f t="shared" si="4"/>
        <v>0</v>
      </c>
      <c r="AN39" s="2" t="s">
        <v>29</v>
      </c>
      <c r="AO39" s="2" t="s">
        <v>29</v>
      </c>
      <c r="AP39" s="2">
        <f t="shared" si="5"/>
        <v>0</v>
      </c>
      <c r="AQ39" s="2" t="s">
        <v>29</v>
      </c>
      <c r="AR39" s="2" t="s">
        <v>29</v>
      </c>
      <c r="AS39" s="2">
        <f t="shared" si="6"/>
        <v>0</v>
      </c>
      <c r="AT39" s="2" t="s">
        <v>29</v>
      </c>
      <c r="AU39" s="2" t="s">
        <v>29</v>
      </c>
      <c r="AV39" s="2">
        <f t="shared" si="7"/>
        <v>0</v>
      </c>
      <c r="AW39" s="2" t="s">
        <v>29</v>
      </c>
      <c r="AX39" s="2" t="s">
        <v>29</v>
      </c>
      <c r="AY39" s="2">
        <f t="shared" si="8"/>
        <v>0</v>
      </c>
      <c r="AZ39" s="2" t="s">
        <v>29</v>
      </c>
      <c r="BA39" s="2" t="s">
        <v>29</v>
      </c>
      <c r="BB39" s="2">
        <f t="shared" si="9"/>
        <v>0</v>
      </c>
      <c r="BC39" s="2" t="s">
        <v>29</v>
      </c>
      <c r="BD39" s="2" t="s">
        <v>29</v>
      </c>
      <c r="BE39" s="2">
        <f t="shared" si="10"/>
        <v>0</v>
      </c>
      <c r="BF39" s="2" t="s">
        <v>29</v>
      </c>
      <c r="BG39" s="2" t="s">
        <v>29</v>
      </c>
      <c r="BH39" s="2">
        <f t="shared" si="11"/>
        <v>0</v>
      </c>
      <c r="BI39" s="2" t="s">
        <v>29</v>
      </c>
      <c r="BJ39" s="2" t="s">
        <v>29</v>
      </c>
      <c r="BK39" s="2">
        <f t="shared" si="12"/>
        <v>0</v>
      </c>
      <c r="BL39" s="2" t="s">
        <v>29</v>
      </c>
      <c r="BM39" s="2" t="s">
        <v>29</v>
      </c>
      <c r="BN39" s="2">
        <f t="shared" si="13"/>
        <v>0</v>
      </c>
      <c r="BO39" s="2" t="s">
        <v>29</v>
      </c>
      <c r="BP39" s="2" t="s">
        <v>29</v>
      </c>
      <c r="BQ39" s="2">
        <f t="shared" si="14"/>
        <v>0</v>
      </c>
      <c r="BR39" s="2" t="s">
        <v>29</v>
      </c>
      <c r="BS39" s="2" t="s">
        <v>29</v>
      </c>
      <c r="BT39" s="2">
        <f>[9]НР_стр.1_2!AB33</f>
        <v>0</v>
      </c>
      <c r="BU39" s="2" t="s">
        <v>29</v>
      </c>
      <c r="BV39" s="2" t="s">
        <v>29</v>
      </c>
      <c r="BW39" s="2">
        <f>[9]НР_стр.1_2!AC33</f>
        <v>0</v>
      </c>
      <c r="BX39" s="2">
        <f>[9]НР_стр.1_2!AD33</f>
        <v>0</v>
      </c>
      <c r="BY39" s="2" t="s">
        <v>29</v>
      </c>
      <c r="BZ39" s="2" t="s">
        <v>29</v>
      </c>
      <c r="CA39" s="2">
        <f>[9]НР_стр.1_2!AE33</f>
        <v>0</v>
      </c>
      <c r="CB39" s="2">
        <v>0</v>
      </c>
      <c r="CC39" s="2" t="s">
        <v>29</v>
      </c>
      <c r="CD39" s="2" t="s">
        <v>29</v>
      </c>
      <c r="CE39" s="2">
        <v>0</v>
      </c>
      <c r="CF39" s="2" t="s">
        <v>29</v>
      </c>
      <c r="CG39" s="2" t="s">
        <v>29</v>
      </c>
      <c r="CH39" s="2">
        <v>0</v>
      </c>
      <c r="CI39" s="2" t="s">
        <v>29</v>
      </c>
      <c r="CJ39" s="2" t="s">
        <v>29</v>
      </c>
      <c r="CK39" s="2">
        <v>0</v>
      </c>
      <c r="CL39" s="2" t="s">
        <v>29</v>
      </c>
      <c r="CM39" s="2" t="s">
        <v>29</v>
      </c>
      <c r="CN39" s="2">
        <v>0</v>
      </c>
      <c r="CO39" s="2" t="s">
        <v>29</v>
      </c>
      <c r="CP39" s="2" t="s">
        <v>29</v>
      </c>
      <c r="CQ39" s="21">
        <f t="shared" si="15"/>
        <v>0</v>
      </c>
      <c r="CR39" s="2" t="s">
        <v>29</v>
      </c>
      <c r="CS39" s="2" t="s">
        <v>29</v>
      </c>
      <c r="CT39" s="21">
        <f t="shared" si="16"/>
        <v>0</v>
      </c>
      <c r="CU39" s="2" t="s">
        <v>29</v>
      </c>
      <c r="CV39" s="2" t="s">
        <v>29</v>
      </c>
      <c r="CW39" s="21">
        <f t="shared" si="17"/>
        <v>0</v>
      </c>
      <c r="CX39" s="2" t="s">
        <v>29</v>
      </c>
      <c r="CY39" s="2" t="s">
        <v>29</v>
      </c>
      <c r="CZ39" s="21">
        <f t="shared" si="18"/>
        <v>0</v>
      </c>
      <c r="DA39" s="2" t="s">
        <v>29</v>
      </c>
      <c r="DB39" s="2" t="s">
        <v>29</v>
      </c>
      <c r="DC39" s="21">
        <f t="shared" si="19"/>
        <v>0</v>
      </c>
      <c r="DD39" s="2" t="s">
        <v>29</v>
      </c>
      <c r="DE39" s="2" t="s">
        <v>29</v>
      </c>
      <c r="DF39" s="21">
        <f t="shared" si="20"/>
        <v>0</v>
      </c>
      <c r="DG39" s="2" t="s">
        <v>29</v>
      </c>
      <c r="DH39" s="2" t="s">
        <v>29</v>
      </c>
      <c r="DI39" s="21">
        <f t="shared" si="21"/>
        <v>0</v>
      </c>
      <c r="DJ39" s="2" t="s">
        <v>29</v>
      </c>
      <c r="DK39" s="2" t="s">
        <v>29</v>
      </c>
      <c r="DL39" s="21">
        <f t="shared" si="22"/>
        <v>0</v>
      </c>
      <c r="DM39" s="2" t="s">
        <v>29</v>
      </c>
      <c r="DN39" s="2" t="s">
        <v>29</v>
      </c>
      <c r="DO39" s="21">
        <f t="shared" si="23"/>
        <v>0</v>
      </c>
      <c r="DP39" s="2" t="s">
        <v>29</v>
      </c>
      <c r="DQ39" s="2" t="s">
        <v>29</v>
      </c>
      <c r="DR39" s="21">
        <f t="shared" si="24"/>
        <v>0</v>
      </c>
      <c r="DS39" s="2" t="s">
        <v>29</v>
      </c>
      <c r="DT39" s="2" t="s">
        <v>29</v>
      </c>
      <c r="DU39" s="21">
        <f t="shared" si="25"/>
        <v>0</v>
      </c>
      <c r="DV39" s="2" t="s">
        <v>29</v>
      </c>
      <c r="DW39" s="2" t="s">
        <v>29</v>
      </c>
      <c r="DX39" s="21">
        <f t="shared" si="26"/>
        <v>0</v>
      </c>
      <c r="DY39" s="2" t="s">
        <v>29</v>
      </c>
      <c r="DZ39" s="2" t="s">
        <v>29</v>
      </c>
      <c r="EA39" s="21">
        <f t="shared" si="27"/>
        <v>0</v>
      </c>
      <c r="EB39" s="2" t="s">
        <v>29</v>
      </c>
      <c r="EC39" s="2" t="s">
        <v>29</v>
      </c>
      <c r="ED39" s="21">
        <f t="shared" si="28"/>
        <v>0</v>
      </c>
      <c r="EE39" s="2" t="s">
        <v>29</v>
      </c>
      <c r="EF39" s="2" t="s">
        <v>29</v>
      </c>
      <c r="EG39" s="21">
        <f t="shared" si="29"/>
        <v>0</v>
      </c>
      <c r="EH39" s="2" t="s">
        <v>29</v>
      </c>
      <c r="EI39" s="2" t="s">
        <v>29</v>
      </c>
    </row>
    <row r="40" spans="1:139" ht="30">
      <c r="A40" s="1" t="s">
        <v>129</v>
      </c>
      <c r="B40" s="22" t="s">
        <v>130</v>
      </c>
      <c r="C40" s="19" t="s">
        <v>76</v>
      </c>
      <c r="D40" s="2">
        <f>[9]НР_стр.1_2!D34</f>
        <v>17874.537362777159</v>
      </c>
      <c r="E40" s="2" t="s">
        <v>29</v>
      </c>
      <c r="F40" s="2" t="s">
        <v>29</v>
      </c>
      <c r="G40" s="2">
        <f>[9]НР_стр.1_2!E34</f>
        <v>19716</v>
      </c>
      <c r="H40" s="2">
        <f>[9]НР_стр.1_2!F34</f>
        <v>17874.537362777159</v>
      </c>
      <c r="I40" s="2" t="s">
        <v>29</v>
      </c>
      <c r="J40" s="2" t="s">
        <v>29</v>
      </c>
      <c r="K40" s="2">
        <f>[9]НР_стр.1_2!G34</f>
        <v>0</v>
      </c>
      <c r="L40" s="2">
        <f>L41</f>
        <v>6011.6589924</v>
      </c>
      <c r="M40" s="2" t="s">
        <v>29</v>
      </c>
      <c r="N40" s="2" t="s">
        <v>29</v>
      </c>
      <c r="O40" s="2">
        <f>O41</f>
        <v>6234.0903751143478</v>
      </c>
      <c r="P40" s="2">
        <f t="shared" ref="P40:R40" si="33">P41</f>
        <v>6234.0903751143478</v>
      </c>
      <c r="Q40" s="2">
        <f t="shared" si="33"/>
        <v>6234.0903751143478</v>
      </c>
      <c r="R40" s="2">
        <f t="shared" si="33"/>
        <v>6464.7517189889613</v>
      </c>
      <c r="S40" s="2" t="s">
        <v>29</v>
      </c>
      <c r="T40" s="2" t="s">
        <v>29</v>
      </c>
      <c r="U40" s="2">
        <f t="shared" ref="U40" si="34">U41</f>
        <v>6703.9475325867652</v>
      </c>
      <c r="V40" s="2" t="s">
        <v>29</v>
      </c>
      <c r="W40" s="2" t="s">
        <v>29</v>
      </c>
      <c r="X40" s="2">
        <f t="shared" ref="X40" si="35">X41</f>
        <v>6951.9935912875108</v>
      </c>
      <c r="Y40" s="2" t="s">
        <v>29</v>
      </c>
      <c r="Z40" s="2" t="s">
        <v>29</v>
      </c>
      <c r="AA40" s="2">
        <f t="shared" si="0"/>
        <v>6951.9935912875108</v>
      </c>
      <c r="AB40" s="2" t="s">
        <v>29</v>
      </c>
      <c r="AC40" s="2" t="s">
        <v>29</v>
      </c>
      <c r="AD40" s="2">
        <f t="shared" si="1"/>
        <v>6951.9935912875108</v>
      </c>
      <c r="AE40" s="2" t="s">
        <v>29</v>
      </c>
      <c r="AF40" s="2" t="s">
        <v>29</v>
      </c>
      <c r="AG40" s="2">
        <f t="shared" si="2"/>
        <v>6951.9935912875108</v>
      </c>
      <c r="AH40" s="2" t="s">
        <v>29</v>
      </c>
      <c r="AI40" s="2" t="s">
        <v>29</v>
      </c>
      <c r="AJ40" s="2">
        <f t="shared" si="3"/>
        <v>6951.9935912875108</v>
      </c>
      <c r="AK40" s="2" t="s">
        <v>29</v>
      </c>
      <c r="AL40" s="2" t="s">
        <v>29</v>
      </c>
      <c r="AM40" s="2">
        <f t="shared" si="4"/>
        <v>6951.9935912875108</v>
      </c>
      <c r="AN40" s="2" t="s">
        <v>29</v>
      </c>
      <c r="AO40" s="2" t="s">
        <v>29</v>
      </c>
      <c r="AP40" s="2">
        <f t="shared" si="5"/>
        <v>6951.9935912875108</v>
      </c>
      <c r="AQ40" s="2" t="s">
        <v>29</v>
      </c>
      <c r="AR40" s="2" t="s">
        <v>29</v>
      </c>
      <c r="AS40" s="2">
        <f t="shared" si="6"/>
        <v>6951.9935912875108</v>
      </c>
      <c r="AT40" s="2" t="s">
        <v>29</v>
      </c>
      <c r="AU40" s="2" t="s">
        <v>29</v>
      </c>
      <c r="AV40" s="2">
        <f t="shared" si="7"/>
        <v>6951.9935912875108</v>
      </c>
      <c r="AW40" s="2" t="s">
        <v>29</v>
      </c>
      <c r="AX40" s="2" t="s">
        <v>29</v>
      </c>
      <c r="AY40" s="2">
        <f t="shared" si="8"/>
        <v>6951.9935912875108</v>
      </c>
      <c r="AZ40" s="2" t="s">
        <v>29</v>
      </c>
      <c r="BA40" s="2" t="s">
        <v>29</v>
      </c>
      <c r="BB40" s="2">
        <f t="shared" si="9"/>
        <v>6951.9935912875108</v>
      </c>
      <c r="BC40" s="2" t="s">
        <v>29</v>
      </c>
      <c r="BD40" s="2" t="s">
        <v>29</v>
      </c>
      <c r="BE40" s="2">
        <f t="shared" si="10"/>
        <v>6951.9935912875108</v>
      </c>
      <c r="BF40" s="2" t="s">
        <v>29</v>
      </c>
      <c r="BG40" s="2" t="s">
        <v>29</v>
      </c>
      <c r="BH40" s="2">
        <f t="shared" si="11"/>
        <v>6951.9935912875108</v>
      </c>
      <c r="BI40" s="2" t="s">
        <v>29</v>
      </c>
      <c r="BJ40" s="2" t="s">
        <v>29</v>
      </c>
      <c r="BK40" s="2">
        <f t="shared" si="12"/>
        <v>6951.9935912875108</v>
      </c>
      <c r="BL40" s="2" t="s">
        <v>29</v>
      </c>
      <c r="BM40" s="2" t="s">
        <v>29</v>
      </c>
      <c r="BN40" s="2">
        <f t="shared" si="13"/>
        <v>6951.9935912875108</v>
      </c>
      <c r="BO40" s="2" t="s">
        <v>29</v>
      </c>
      <c r="BP40" s="2" t="s">
        <v>29</v>
      </c>
      <c r="BQ40" s="2">
        <f t="shared" si="14"/>
        <v>6951.9935912875108</v>
      </c>
      <c r="BR40" s="2" t="s">
        <v>29</v>
      </c>
      <c r="BS40" s="2" t="s">
        <v>29</v>
      </c>
      <c r="BT40" s="2">
        <f>[9]НР_стр.1_2!AB34</f>
        <v>25464.206704605487</v>
      </c>
      <c r="BU40" s="2" t="s">
        <v>29</v>
      </c>
      <c r="BV40" s="2" t="s">
        <v>29</v>
      </c>
      <c r="BW40" s="2">
        <f>[9]НР_стр.1_2!AC34</f>
        <v>23753</v>
      </c>
      <c r="BX40" s="2">
        <f>[9]НР_стр.1_2!AD34</f>
        <v>25464.206704605487</v>
      </c>
      <c r="BY40" s="2" t="s">
        <v>29</v>
      </c>
      <c r="BZ40" s="2" t="s">
        <v>29</v>
      </c>
      <c r="CA40" s="2">
        <f>[9]НР_стр.1_2!AE34</f>
        <v>0</v>
      </c>
      <c r="CB40" s="2">
        <f>CB41</f>
        <v>4661.2370075999997</v>
      </c>
      <c r="CC40" s="2" t="s">
        <v>29</v>
      </c>
      <c r="CD40" s="2" t="s">
        <v>29</v>
      </c>
      <c r="CE40" s="2">
        <f>CE41</f>
        <v>4833.702776877748</v>
      </c>
      <c r="CF40" s="2" t="s">
        <v>29</v>
      </c>
      <c r="CG40" s="2" t="s">
        <v>29</v>
      </c>
      <c r="CH40" s="2">
        <f>CH41</f>
        <v>5012.5497796186446</v>
      </c>
      <c r="CI40" s="2" t="s">
        <v>29</v>
      </c>
      <c r="CJ40" s="2" t="s">
        <v>29</v>
      </c>
      <c r="CK40" s="2">
        <f>CK41</f>
        <v>5198.014121460822</v>
      </c>
      <c r="CL40" s="2" t="s">
        <v>29</v>
      </c>
      <c r="CM40" s="2" t="s">
        <v>29</v>
      </c>
      <c r="CN40" s="2">
        <f>CN41</f>
        <v>5390.3406439510227</v>
      </c>
      <c r="CO40" s="2" t="s">
        <v>29</v>
      </c>
      <c r="CP40" s="2" t="s">
        <v>29</v>
      </c>
      <c r="CQ40" s="21">
        <f t="shared" si="15"/>
        <v>5390.3406439510227</v>
      </c>
      <c r="CR40" s="2" t="s">
        <v>29</v>
      </c>
      <c r="CS40" s="2" t="s">
        <v>29</v>
      </c>
      <c r="CT40" s="21">
        <f t="shared" si="16"/>
        <v>5390.3406439510227</v>
      </c>
      <c r="CU40" s="2" t="s">
        <v>29</v>
      </c>
      <c r="CV40" s="2" t="s">
        <v>29</v>
      </c>
      <c r="CW40" s="21">
        <f t="shared" si="17"/>
        <v>5390.3406439510227</v>
      </c>
      <c r="CX40" s="2" t="s">
        <v>29</v>
      </c>
      <c r="CY40" s="2" t="s">
        <v>29</v>
      </c>
      <c r="CZ40" s="21">
        <f t="shared" si="18"/>
        <v>5390.3406439510227</v>
      </c>
      <c r="DA40" s="2" t="s">
        <v>29</v>
      </c>
      <c r="DB40" s="2" t="s">
        <v>29</v>
      </c>
      <c r="DC40" s="21">
        <f t="shared" si="19"/>
        <v>5390.3406439510227</v>
      </c>
      <c r="DD40" s="2" t="s">
        <v>29</v>
      </c>
      <c r="DE40" s="2" t="s">
        <v>29</v>
      </c>
      <c r="DF40" s="21">
        <f t="shared" si="20"/>
        <v>5390.3406439510227</v>
      </c>
      <c r="DG40" s="2" t="s">
        <v>29</v>
      </c>
      <c r="DH40" s="2" t="s">
        <v>29</v>
      </c>
      <c r="DI40" s="21">
        <f t="shared" si="21"/>
        <v>5390.3406439510227</v>
      </c>
      <c r="DJ40" s="2" t="s">
        <v>29</v>
      </c>
      <c r="DK40" s="2" t="s">
        <v>29</v>
      </c>
      <c r="DL40" s="21">
        <f t="shared" si="22"/>
        <v>5390.3406439510227</v>
      </c>
      <c r="DM40" s="2" t="s">
        <v>29</v>
      </c>
      <c r="DN40" s="2" t="s">
        <v>29</v>
      </c>
      <c r="DO40" s="21">
        <f t="shared" si="23"/>
        <v>5390.3406439510227</v>
      </c>
      <c r="DP40" s="2" t="s">
        <v>29</v>
      </c>
      <c r="DQ40" s="2" t="s">
        <v>29</v>
      </c>
      <c r="DR40" s="21">
        <f t="shared" si="24"/>
        <v>5390.3406439510227</v>
      </c>
      <c r="DS40" s="2" t="s">
        <v>29</v>
      </c>
      <c r="DT40" s="2" t="s">
        <v>29</v>
      </c>
      <c r="DU40" s="21">
        <f t="shared" si="25"/>
        <v>5390.3406439510227</v>
      </c>
      <c r="DV40" s="2" t="s">
        <v>29</v>
      </c>
      <c r="DW40" s="2" t="s">
        <v>29</v>
      </c>
      <c r="DX40" s="21">
        <f t="shared" si="26"/>
        <v>5390.3406439510227</v>
      </c>
      <c r="DY40" s="2" t="s">
        <v>29</v>
      </c>
      <c r="DZ40" s="2" t="s">
        <v>29</v>
      </c>
      <c r="EA40" s="21">
        <f t="shared" si="27"/>
        <v>5390.3406439510227</v>
      </c>
      <c r="EB40" s="2" t="s">
        <v>29</v>
      </c>
      <c r="EC40" s="2" t="s">
        <v>29</v>
      </c>
      <c r="ED40" s="21">
        <f t="shared" si="28"/>
        <v>5390.3406439510227</v>
      </c>
      <c r="EE40" s="2" t="s">
        <v>29</v>
      </c>
      <c r="EF40" s="2" t="s">
        <v>29</v>
      </c>
      <c r="EG40" s="21">
        <f t="shared" si="29"/>
        <v>5390.3406439510227</v>
      </c>
      <c r="EH40" s="2" t="s">
        <v>29</v>
      </c>
      <c r="EI40" s="2" t="s">
        <v>29</v>
      </c>
    </row>
    <row r="41" spans="1:139">
      <c r="A41" s="1" t="s">
        <v>131</v>
      </c>
      <c r="B41" s="22" t="s">
        <v>132</v>
      </c>
      <c r="C41" s="19" t="s">
        <v>76</v>
      </c>
      <c r="D41" s="2">
        <f>[9]НР_стр.1_2!D35</f>
        <v>17874.537362777159</v>
      </c>
      <c r="E41" s="2" t="s">
        <v>29</v>
      </c>
      <c r="F41" s="2" t="s">
        <v>29</v>
      </c>
      <c r="G41" s="2">
        <f>[9]НР_стр.1_2!E35</f>
        <v>19716</v>
      </c>
      <c r="H41" s="2">
        <f>[9]НР_стр.1_2!F35</f>
        <v>17874.537362777159</v>
      </c>
      <c r="I41" s="2" t="s">
        <v>29</v>
      </c>
      <c r="J41" s="2" t="s">
        <v>29</v>
      </c>
      <c r="K41" s="2">
        <f>[9]НР_стр.1_2!G35</f>
        <v>0</v>
      </c>
      <c r="L41" s="2">
        <v>6011.6589924</v>
      </c>
      <c r="M41" s="2" t="s">
        <v>29</v>
      </c>
      <c r="N41" s="2" t="s">
        <v>29</v>
      </c>
      <c r="O41" s="2">
        <v>6234.0903751143478</v>
      </c>
      <c r="P41" s="2">
        <v>6234.0903751143478</v>
      </c>
      <c r="Q41" s="2">
        <v>6234.0903751143478</v>
      </c>
      <c r="R41" s="2">
        <v>6464.7517189889613</v>
      </c>
      <c r="S41" s="2" t="s">
        <v>29</v>
      </c>
      <c r="T41" s="2" t="s">
        <v>29</v>
      </c>
      <c r="U41" s="2">
        <v>6703.9475325867652</v>
      </c>
      <c r="V41" s="2" t="s">
        <v>29</v>
      </c>
      <c r="W41" s="2" t="s">
        <v>29</v>
      </c>
      <c r="X41" s="2">
        <v>6951.9935912875108</v>
      </c>
      <c r="Y41" s="2" t="s">
        <v>29</v>
      </c>
      <c r="Z41" s="2" t="s">
        <v>29</v>
      </c>
      <c r="AA41" s="2">
        <f t="shared" si="0"/>
        <v>6951.9935912875108</v>
      </c>
      <c r="AB41" s="2" t="s">
        <v>29</v>
      </c>
      <c r="AC41" s="2" t="s">
        <v>29</v>
      </c>
      <c r="AD41" s="2">
        <f t="shared" si="1"/>
        <v>6951.9935912875108</v>
      </c>
      <c r="AE41" s="2" t="s">
        <v>29</v>
      </c>
      <c r="AF41" s="2" t="s">
        <v>29</v>
      </c>
      <c r="AG41" s="2">
        <f t="shared" si="2"/>
        <v>6951.9935912875108</v>
      </c>
      <c r="AH41" s="2" t="s">
        <v>29</v>
      </c>
      <c r="AI41" s="2" t="s">
        <v>29</v>
      </c>
      <c r="AJ41" s="2">
        <f t="shared" si="3"/>
        <v>6951.9935912875108</v>
      </c>
      <c r="AK41" s="2" t="s">
        <v>29</v>
      </c>
      <c r="AL41" s="2" t="s">
        <v>29</v>
      </c>
      <c r="AM41" s="2">
        <f t="shared" si="4"/>
        <v>6951.9935912875108</v>
      </c>
      <c r="AN41" s="2" t="s">
        <v>29</v>
      </c>
      <c r="AO41" s="2" t="s">
        <v>29</v>
      </c>
      <c r="AP41" s="2">
        <f t="shared" si="5"/>
        <v>6951.9935912875108</v>
      </c>
      <c r="AQ41" s="2" t="s">
        <v>29</v>
      </c>
      <c r="AR41" s="2" t="s">
        <v>29</v>
      </c>
      <c r="AS41" s="2">
        <f t="shared" si="6"/>
        <v>6951.9935912875108</v>
      </c>
      <c r="AT41" s="2" t="s">
        <v>29</v>
      </c>
      <c r="AU41" s="2" t="s">
        <v>29</v>
      </c>
      <c r="AV41" s="2">
        <f t="shared" si="7"/>
        <v>6951.9935912875108</v>
      </c>
      <c r="AW41" s="2" t="s">
        <v>29</v>
      </c>
      <c r="AX41" s="2" t="s">
        <v>29</v>
      </c>
      <c r="AY41" s="2">
        <f t="shared" si="8"/>
        <v>6951.9935912875108</v>
      </c>
      <c r="AZ41" s="2" t="s">
        <v>29</v>
      </c>
      <c r="BA41" s="2" t="s">
        <v>29</v>
      </c>
      <c r="BB41" s="2">
        <f t="shared" si="9"/>
        <v>6951.9935912875108</v>
      </c>
      <c r="BC41" s="2" t="s">
        <v>29</v>
      </c>
      <c r="BD41" s="2" t="s">
        <v>29</v>
      </c>
      <c r="BE41" s="2">
        <f t="shared" si="10"/>
        <v>6951.9935912875108</v>
      </c>
      <c r="BF41" s="2" t="s">
        <v>29</v>
      </c>
      <c r="BG41" s="2" t="s">
        <v>29</v>
      </c>
      <c r="BH41" s="2">
        <f t="shared" si="11"/>
        <v>6951.9935912875108</v>
      </c>
      <c r="BI41" s="2" t="s">
        <v>29</v>
      </c>
      <c r="BJ41" s="2" t="s">
        <v>29</v>
      </c>
      <c r="BK41" s="2">
        <f t="shared" si="12"/>
        <v>6951.9935912875108</v>
      </c>
      <c r="BL41" s="2" t="s">
        <v>29</v>
      </c>
      <c r="BM41" s="2" t="s">
        <v>29</v>
      </c>
      <c r="BN41" s="2">
        <f t="shared" si="13"/>
        <v>6951.9935912875108</v>
      </c>
      <c r="BO41" s="2" t="s">
        <v>29</v>
      </c>
      <c r="BP41" s="2" t="s">
        <v>29</v>
      </c>
      <c r="BQ41" s="2">
        <f t="shared" si="14"/>
        <v>6951.9935912875108</v>
      </c>
      <c r="BR41" s="2" t="s">
        <v>29</v>
      </c>
      <c r="BS41" s="2" t="s">
        <v>29</v>
      </c>
      <c r="BT41" s="2">
        <f>[9]НР_стр.1_2!AB35</f>
        <v>25464.206704605487</v>
      </c>
      <c r="BU41" s="2" t="s">
        <v>29</v>
      </c>
      <c r="BV41" s="2" t="s">
        <v>29</v>
      </c>
      <c r="BW41" s="2">
        <f>[9]НР_стр.1_2!AC35</f>
        <v>23753</v>
      </c>
      <c r="BX41" s="2">
        <f>[9]НР_стр.1_2!AD35</f>
        <v>25464.206704605487</v>
      </c>
      <c r="BY41" s="2" t="s">
        <v>29</v>
      </c>
      <c r="BZ41" s="2" t="s">
        <v>29</v>
      </c>
      <c r="CA41" s="2">
        <f>[9]НР_стр.1_2!AE35</f>
        <v>0</v>
      </c>
      <c r="CB41" s="2">
        <v>4661.2370075999997</v>
      </c>
      <c r="CC41" s="2" t="s">
        <v>29</v>
      </c>
      <c r="CD41" s="2" t="s">
        <v>29</v>
      </c>
      <c r="CE41" s="2">
        <v>4833.702776877748</v>
      </c>
      <c r="CF41" s="2" t="s">
        <v>29</v>
      </c>
      <c r="CG41" s="2" t="s">
        <v>29</v>
      </c>
      <c r="CH41" s="2">
        <v>5012.5497796186446</v>
      </c>
      <c r="CI41" s="2" t="s">
        <v>29</v>
      </c>
      <c r="CJ41" s="2" t="s">
        <v>29</v>
      </c>
      <c r="CK41" s="2">
        <v>5198.014121460822</v>
      </c>
      <c r="CL41" s="2" t="s">
        <v>29</v>
      </c>
      <c r="CM41" s="2" t="s">
        <v>29</v>
      </c>
      <c r="CN41" s="2">
        <v>5390.3406439510227</v>
      </c>
      <c r="CO41" s="2" t="s">
        <v>29</v>
      </c>
      <c r="CP41" s="2" t="s">
        <v>29</v>
      </c>
      <c r="CQ41" s="21">
        <f t="shared" si="15"/>
        <v>5390.3406439510227</v>
      </c>
      <c r="CR41" s="2" t="s">
        <v>29</v>
      </c>
      <c r="CS41" s="2" t="s">
        <v>29</v>
      </c>
      <c r="CT41" s="21">
        <f t="shared" si="16"/>
        <v>5390.3406439510227</v>
      </c>
      <c r="CU41" s="2" t="s">
        <v>29</v>
      </c>
      <c r="CV41" s="2" t="s">
        <v>29</v>
      </c>
      <c r="CW41" s="21">
        <f t="shared" si="17"/>
        <v>5390.3406439510227</v>
      </c>
      <c r="CX41" s="2" t="s">
        <v>29</v>
      </c>
      <c r="CY41" s="2" t="s">
        <v>29</v>
      </c>
      <c r="CZ41" s="21">
        <f t="shared" si="18"/>
        <v>5390.3406439510227</v>
      </c>
      <c r="DA41" s="2" t="s">
        <v>29</v>
      </c>
      <c r="DB41" s="2" t="s">
        <v>29</v>
      </c>
      <c r="DC41" s="21">
        <f t="shared" si="19"/>
        <v>5390.3406439510227</v>
      </c>
      <c r="DD41" s="2" t="s">
        <v>29</v>
      </c>
      <c r="DE41" s="2" t="s">
        <v>29</v>
      </c>
      <c r="DF41" s="21">
        <f t="shared" si="20"/>
        <v>5390.3406439510227</v>
      </c>
      <c r="DG41" s="2" t="s">
        <v>29</v>
      </c>
      <c r="DH41" s="2" t="s">
        <v>29</v>
      </c>
      <c r="DI41" s="21">
        <f t="shared" si="21"/>
        <v>5390.3406439510227</v>
      </c>
      <c r="DJ41" s="2" t="s">
        <v>29</v>
      </c>
      <c r="DK41" s="2" t="s">
        <v>29</v>
      </c>
      <c r="DL41" s="21">
        <f t="shared" si="22"/>
        <v>5390.3406439510227</v>
      </c>
      <c r="DM41" s="2" t="s">
        <v>29</v>
      </c>
      <c r="DN41" s="2" t="s">
        <v>29</v>
      </c>
      <c r="DO41" s="21">
        <f t="shared" si="23"/>
        <v>5390.3406439510227</v>
      </c>
      <c r="DP41" s="2" t="s">
        <v>29</v>
      </c>
      <c r="DQ41" s="2" t="s">
        <v>29</v>
      </c>
      <c r="DR41" s="21">
        <f t="shared" si="24"/>
        <v>5390.3406439510227</v>
      </c>
      <c r="DS41" s="2" t="s">
        <v>29</v>
      </c>
      <c r="DT41" s="2" t="s">
        <v>29</v>
      </c>
      <c r="DU41" s="21">
        <f t="shared" si="25"/>
        <v>5390.3406439510227</v>
      </c>
      <c r="DV41" s="2" t="s">
        <v>29</v>
      </c>
      <c r="DW41" s="2" t="s">
        <v>29</v>
      </c>
      <c r="DX41" s="21">
        <f t="shared" si="26"/>
        <v>5390.3406439510227</v>
      </c>
      <c r="DY41" s="2" t="s">
        <v>29</v>
      </c>
      <c r="DZ41" s="2" t="s">
        <v>29</v>
      </c>
      <c r="EA41" s="21">
        <f t="shared" si="27"/>
        <v>5390.3406439510227</v>
      </c>
      <c r="EB41" s="2" t="s">
        <v>29</v>
      </c>
      <c r="EC41" s="2" t="s">
        <v>29</v>
      </c>
      <c r="ED41" s="21">
        <f t="shared" si="28"/>
        <v>5390.3406439510227</v>
      </c>
      <c r="EE41" s="2" t="s">
        <v>29</v>
      </c>
      <c r="EF41" s="2" t="s">
        <v>29</v>
      </c>
      <c r="EG41" s="21">
        <f t="shared" si="29"/>
        <v>5390.3406439510227</v>
      </c>
      <c r="EH41" s="2" t="s">
        <v>29</v>
      </c>
      <c r="EI41" s="2" t="s">
        <v>29</v>
      </c>
    </row>
    <row r="42" spans="1:139">
      <c r="A42" s="1" t="s">
        <v>133</v>
      </c>
      <c r="B42" s="22" t="s">
        <v>134</v>
      </c>
      <c r="C42" s="19" t="s">
        <v>76</v>
      </c>
      <c r="D42" s="2">
        <f>[9]НР_стр.1_2!D36</f>
        <v>0</v>
      </c>
      <c r="E42" s="2" t="s">
        <v>29</v>
      </c>
      <c r="F42" s="2" t="s">
        <v>29</v>
      </c>
      <c r="G42" s="2">
        <f>[9]НР_стр.1_2!E36</f>
        <v>0</v>
      </c>
      <c r="H42" s="2">
        <f>[9]НР_стр.1_2!F36</f>
        <v>0</v>
      </c>
      <c r="I42" s="2" t="s">
        <v>29</v>
      </c>
      <c r="J42" s="2" t="s">
        <v>29</v>
      </c>
      <c r="K42" s="2">
        <f>[9]НР_стр.1_2!G36</f>
        <v>0</v>
      </c>
      <c r="L42" s="2">
        <v>0</v>
      </c>
      <c r="M42" s="2" t="s">
        <v>29</v>
      </c>
      <c r="N42" s="2" t="s">
        <v>29</v>
      </c>
      <c r="O42" s="2">
        <v>0</v>
      </c>
      <c r="P42" s="2">
        <v>0</v>
      </c>
      <c r="Q42" s="2">
        <v>0</v>
      </c>
      <c r="R42" s="2">
        <v>0</v>
      </c>
      <c r="S42" s="2" t="s">
        <v>29</v>
      </c>
      <c r="T42" s="2" t="s">
        <v>29</v>
      </c>
      <c r="U42" s="2">
        <v>0</v>
      </c>
      <c r="V42" s="2" t="s">
        <v>29</v>
      </c>
      <c r="W42" s="2" t="s">
        <v>29</v>
      </c>
      <c r="X42" s="2">
        <v>0</v>
      </c>
      <c r="Y42" s="2" t="s">
        <v>29</v>
      </c>
      <c r="Z42" s="2" t="s">
        <v>29</v>
      </c>
      <c r="AA42" s="2">
        <f t="shared" si="0"/>
        <v>0</v>
      </c>
      <c r="AB42" s="2" t="s">
        <v>29</v>
      </c>
      <c r="AC42" s="2" t="s">
        <v>29</v>
      </c>
      <c r="AD42" s="2">
        <f t="shared" si="1"/>
        <v>0</v>
      </c>
      <c r="AE42" s="2" t="s">
        <v>29</v>
      </c>
      <c r="AF42" s="2" t="s">
        <v>29</v>
      </c>
      <c r="AG42" s="2">
        <f t="shared" si="2"/>
        <v>0</v>
      </c>
      <c r="AH42" s="2" t="s">
        <v>29</v>
      </c>
      <c r="AI42" s="2" t="s">
        <v>29</v>
      </c>
      <c r="AJ42" s="2">
        <f t="shared" si="3"/>
        <v>0</v>
      </c>
      <c r="AK42" s="2" t="s">
        <v>29</v>
      </c>
      <c r="AL42" s="2" t="s">
        <v>29</v>
      </c>
      <c r="AM42" s="2">
        <f t="shared" si="4"/>
        <v>0</v>
      </c>
      <c r="AN42" s="2" t="s">
        <v>29</v>
      </c>
      <c r="AO42" s="2" t="s">
        <v>29</v>
      </c>
      <c r="AP42" s="2">
        <f t="shared" si="5"/>
        <v>0</v>
      </c>
      <c r="AQ42" s="2" t="s">
        <v>29</v>
      </c>
      <c r="AR42" s="2" t="s">
        <v>29</v>
      </c>
      <c r="AS42" s="2">
        <f t="shared" si="6"/>
        <v>0</v>
      </c>
      <c r="AT42" s="2" t="s">
        <v>29</v>
      </c>
      <c r="AU42" s="2" t="s">
        <v>29</v>
      </c>
      <c r="AV42" s="2">
        <f t="shared" si="7"/>
        <v>0</v>
      </c>
      <c r="AW42" s="2" t="s">
        <v>29</v>
      </c>
      <c r="AX42" s="2" t="s">
        <v>29</v>
      </c>
      <c r="AY42" s="2">
        <f t="shared" si="8"/>
        <v>0</v>
      </c>
      <c r="AZ42" s="2" t="s">
        <v>29</v>
      </c>
      <c r="BA42" s="2" t="s">
        <v>29</v>
      </c>
      <c r="BB42" s="2">
        <f t="shared" si="9"/>
        <v>0</v>
      </c>
      <c r="BC42" s="2" t="s">
        <v>29</v>
      </c>
      <c r="BD42" s="2" t="s">
        <v>29</v>
      </c>
      <c r="BE42" s="2">
        <f t="shared" si="10"/>
        <v>0</v>
      </c>
      <c r="BF42" s="2" t="s">
        <v>29</v>
      </c>
      <c r="BG42" s="2" t="s">
        <v>29</v>
      </c>
      <c r="BH42" s="2">
        <f t="shared" si="11"/>
        <v>0</v>
      </c>
      <c r="BI42" s="2" t="s">
        <v>29</v>
      </c>
      <c r="BJ42" s="2" t="s">
        <v>29</v>
      </c>
      <c r="BK42" s="2">
        <f t="shared" si="12"/>
        <v>0</v>
      </c>
      <c r="BL42" s="2" t="s">
        <v>29</v>
      </c>
      <c r="BM42" s="2" t="s">
        <v>29</v>
      </c>
      <c r="BN42" s="2">
        <f t="shared" si="13"/>
        <v>0</v>
      </c>
      <c r="BO42" s="2" t="s">
        <v>29</v>
      </c>
      <c r="BP42" s="2" t="s">
        <v>29</v>
      </c>
      <c r="BQ42" s="2">
        <f t="shared" si="14"/>
        <v>0</v>
      </c>
      <c r="BR42" s="2" t="s">
        <v>29</v>
      </c>
      <c r="BS42" s="2" t="s">
        <v>29</v>
      </c>
      <c r="BT42" s="2">
        <f>[9]НР_стр.1_2!AB36</f>
        <v>0</v>
      </c>
      <c r="BU42" s="2" t="s">
        <v>29</v>
      </c>
      <c r="BV42" s="2" t="s">
        <v>29</v>
      </c>
      <c r="BW42" s="2">
        <f>[9]НР_стр.1_2!AC36</f>
        <v>0</v>
      </c>
      <c r="BX42" s="2">
        <f>[9]НР_стр.1_2!AD36</f>
        <v>0</v>
      </c>
      <c r="BY42" s="2" t="s">
        <v>29</v>
      </c>
      <c r="BZ42" s="2" t="s">
        <v>29</v>
      </c>
      <c r="CA42" s="2">
        <f>[9]НР_стр.1_2!AE36</f>
        <v>0</v>
      </c>
      <c r="CB42" s="2">
        <v>0</v>
      </c>
      <c r="CC42" s="2" t="s">
        <v>29</v>
      </c>
      <c r="CD42" s="2" t="s">
        <v>29</v>
      </c>
      <c r="CE42" s="2">
        <v>0</v>
      </c>
      <c r="CF42" s="2" t="s">
        <v>29</v>
      </c>
      <c r="CG42" s="2" t="s">
        <v>29</v>
      </c>
      <c r="CH42" s="2">
        <v>0</v>
      </c>
      <c r="CI42" s="2" t="s">
        <v>29</v>
      </c>
      <c r="CJ42" s="2" t="s">
        <v>29</v>
      </c>
      <c r="CK42" s="2">
        <v>0</v>
      </c>
      <c r="CL42" s="2" t="s">
        <v>29</v>
      </c>
      <c r="CM42" s="2" t="s">
        <v>29</v>
      </c>
      <c r="CN42" s="2">
        <v>0</v>
      </c>
      <c r="CO42" s="2" t="s">
        <v>29</v>
      </c>
      <c r="CP42" s="2" t="s">
        <v>29</v>
      </c>
      <c r="CQ42" s="21">
        <f t="shared" si="15"/>
        <v>0</v>
      </c>
      <c r="CR42" s="2" t="s">
        <v>29</v>
      </c>
      <c r="CS42" s="2" t="s">
        <v>29</v>
      </c>
      <c r="CT42" s="21">
        <f t="shared" si="16"/>
        <v>0</v>
      </c>
      <c r="CU42" s="2" t="s">
        <v>29</v>
      </c>
      <c r="CV42" s="2" t="s">
        <v>29</v>
      </c>
      <c r="CW42" s="21">
        <f t="shared" si="17"/>
        <v>0</v>
      </c>
      <c r="CX42" s="2" t="s">
        <v>29</v>
      </c>
      <c r="CY42" s="2" t="s">
        <v>29</v>
      </c>
      <c r="CZ42" s="21">
        <f t="shared" si="18"/>
        <v>0</v>
      </c>
      <c r="DA42" s="2" t="s">
        <v>29</v>
      </c>
      <c r="DB42" s="2" t="s">
        <v>29</v>
      </c>
      <c r="DC42" s="21">
        <f t="shared" si="19"/>
        <v>0</v>
      </c>
      <c r="DD42" s="2" t="s">
        <v>29</v>
      </c>
      <c r="DE42" s="2" t="s">
        <v>29</v>
      </c>
      <c r="DF42" s="21">
        <f t="shared" si="20"/>
        <v>0</v>
      </c>
      <c r="DG42" s="2" t="s">
        <v>29</v>
      </c>
      <c r="DH42" s="2" t="s">
        <v>29</v>
      </c>
      <c r="DI42" s="21">
        <f t="shared" si="21"/>
        <v>0</v>
      </c>
      <c r="DJ42" s="2" t="s">
        <v>29</v>
      </c>
      <c r="DK42" s="2" t="s">
        <v>29</v>
      </c>
      <c r="DL42" s="21">
        <f t="shared" si="22"/>
        <v>0</v>
      </c>
      <c r="DM42" s="2" t="s">
        <v>29</v>
      </c>
      <c r="DN42" s="2" t="s">
        <v>29</v>
      </c>
      <c r="DO42" s="21">
        <f t="shared" si="23"/>
        <v>0</v>
      </c>
      <c r="DP42" s="2" t="s">
        <v>29</v>
      </c>
      <c r="DQ42" s="2" t="s">
        <v>29</v>
      </c>
      <c r="DR42" s="21">
        <f t="shared" si="24"/>
        <v>0</v>
      </c>
      <c r="DS42" s="2" t="s">
        <v>29</v>
      </c>
      <c r="DT42" s="2" t="s">
        <v>29</v>
      </c>
      <c r="DU42" s="21">
        <f t="shared" si="25"/>
        <v>0</v>
      </c>
      <c r="DV42" s="2" t="s">
        <v>29</v>
      </c>
      <c r="DW42" s="2" t="s">
        <v>29</v>
      </c>
      <c r="DX42" s="21">
        <f t="shared" si="26"/>
        <v>0</v>
      </c>
      <c r="DY42" s="2" t="s">
        <v>29</v>
      </c>
      <c r="DZ42" s="2" t="s">
        <v>29</v>
      </c>
      <c r="EA42" s="21">
        <f t="shared" si="27"/>
        <v>0</v>
      </c>
      <c r="EB42" s="2" t="s">
        <v>29</v>
      </c>
      <c r="EC42" s="2" t="s">
        <v>29</v>
      </c>
      <c r="ED42" s="21">
        <f t="shared" si="28"/>
        <v>0</v>
      </c>
      <c r="EE42" s="2" t="s">
        <v>29</v>
      </c>
      <c r="EF42" s="2" t="s">
        <v>29</v>
      </c>
      <c r="EG42" s="21">
        <f t="shared" si="29"/>
        <v>0</v>
      </c>
      <c r="EH42" s="2" t="s">
        <v>29</v>
      </c>
      <c r="EI42" s="2" t="s">
        <v>29</v>
      </c>
    </row>
    <row r="43" spans="1:139">
      <c r="A43" s="1" t="s">
        <v>135</v>
      </c>
      <c r="B43" s="22" t="s">
        <v>136</v>
      </c>
      <c r="C43" s="19" t="s">
        <v>76</v>
      </c>
      <c r="D43" s="2">
        <f>[9]НР_стр.1_2!D37</f>
        <v>0</v>
      </c>
      <c r="E43" s="2" t="s">
        <v>29</v>
      </c>
      <c r="F43" s="2" t="s">
        <v>29</v>
      </c>
      <c r="G43" s="2">
        <f>[9]НР_стр.1_2!E37</f>
        <v>0</v>
      </c>
      <c r="H43" s="2">
        <f>[9]НР_стр.1_2!F37</f>
        <v>0</v>
      </c>
      <c r="I43" s="2" t="s">
        <v>29</v>
      </c>
      <c r="J43" s="2" t="s">
        <v>29</v>
      </c>
      <c r="K43" s="2">
        <f>[9]НР_стр.1_2!G37</f>
        <v>0</v>
      </c>
      <c r="L43" s="2">
        <v>0</v>
      </c>
      <c r="M43" s="2" t="s">
        <v>29</v>
      </c>
      <c r="N43" s="2" t="s">
        <v>29</v>
      </c>
      <c r="O43" s="2">
        <v>0</v>
      </c>
      <c r="P43" s="2">
        <v>0</v>
      </c>
      <c r="Q43" s="2">
        <v>0</v>
      </c>
      <c r="R43" s="2">
        <v>0</v>
      </c>
      <c r="S43" s="2" t="s">
        <v>29</v>
      </c>
      <c r="T43" s="2" t="s">
        <v>29</v>
      </c>
      <c r="U43" s="2">
        <v>0</v>
      </c>
      <c r="V43" s="2" t="s">
        <v>29</v>
      </c>
      <c r="W43" s="2" t="s">
        <v>29</v>
      </c>
      <c r="X43" s="2">
        <v>0</v>
      </c>
      <c r="Y43" s="2" t="s">
        <v>29</v>
      </c>
      <c r="Z43" s="2" t="s">
        <v>29</v>
      </c>
      <c r="AA43" s="2">
        <f t="shared" si="0"/>
        <v>0</v>
      </c>
      <c r="AB43" s="2" t="s">
        <v>29</v>
      </c>
      <c r="AC43" s="2" t="s">
        <v>29</v>
      </c>
      <c r="AD43" s="2">
        <f t="shared" si="1"/>
        <v>0</v>
      </c>
      <c r="AE43" s="2" t="s">
        <v>29</v>
      </c>
      <c r="AF43" s="2" t="s">
        <v>29</v>
      </c>
      <c r="AG43" s="2">
        <f t="shared" si="2"/>
        <v>0</v>
      </c>
      <c r="AH43" s="2" t="s">
        <v>29</v>
      </c>
      <c r="AI43" s="2" t="s">
        <v>29</v>
      </c>
      <c r="AJ43" s="2">
        <f t="shared" si="3"/>
        <v>0</v>
      </c>
      <c r="AK43" s="2" t="s">
        <v>29</v>
      </c>
      <c r="AL43" s="2" t="s">
        <v>29</v>
      </c>
      <c r="AM43" s="2">
        <f t="shared" si="4"/>
        <v>0</v>
      </c>
      <c r="AN43" s="2" t="s">
        <v>29</v>
      </c>
      <c r="AO43" s="2" t="s">
        <v>29</v>
      </c>
      <c r="AP43" s="2">
        <f t="shared" si="5"/>
        <v>0</v>
      </c>
      <c r="AQ43" s="2" t="s">
        <v>29</v>
      </c>
      <c r="AR43" s="2" t="s">
        <v>29</v>
      </c>
      <c r="AS43" s="2">
        <f t="shared" si="6"/>
        <v>0</v>
      </c>
      <c r="AT43" s="2" t="s">
        <v>29</v>
      </c>
      <c r="AU43" s="2" t="s">
        <v>29</v>
      </c>
      <c r="AV43" s="2">
        <f t="shared" si="7"/>
        <v>0</v>
      </c>
      <c r="AW43" s="2" t="s">
        <v>29</v>
      </c>
      <c r="AX43" s="2" t="s">
        <v>29</v>
      </c>
      <c r="AY43" s="2">
        <f t="shared" si="8"/>
        <v>0</v>
      </c>
      <c r="AZ43" s="2" t="s">
        <v>29</v>
      </c>
      <c r="BA43" s="2" t="s">
        <v>29</v>
      </c>
      <c r="BB43" s="2">
        <f t="shared" si="9"/>
        <v>0</v>
      </c>
      <c r="BC43" s="2" t="s">
        <v>29</v>
      </c>
      <c r="BD43" s="2" t="s">
        <v>29</v>
      </c>
      <c r="BE43" s="2">
        <f t="shared" si="10"/>
        <v>0</v>
      </c>
      <c r="BF43" s="2" t="s">
        <v>29</v>
      </c>
      <c r="BG43" s="2" t="s">
        <v>29</v>
      </c>
      <c r="BH43" s="2">
        <f t="shared" si="11"/>
        <v>0</v>
      </c>
      <c r="BI43" s="2" t="s">
        <v>29</v>
      </c>
      <c r="BJ43" s="2" t="s">
        <v>29</v>
      </c>
      <c r="BK43" s="2">
        <f t="shared" si="12"/>
        <v>0</v>
      </c>
      <c r="BL43" s="2" t="s">
        <v>29</v>
      </c>
      <c r="BM43" s="2" t="s">
        <v>29</v>
      </c>
      <c r="BN43" s="2">
        <f t="shared" si="13"/>
        <v>0</v>
      </c>
      <c r="BO43" s="2" t="s">
        <v>29</v>
      </c>
      <c r="BP43" s="2" t="s">
        <v>29</v>
      </c>
      <c r="BQ43" s="2">
        <f t="shared" si="14"/>
        <v>0</v>
      </c>
      <c r="BR43" s="2" t="s">
        <v>29</v>
      </c>
      <c r="BS43" s="2" t="s">
        <v>29</v>
      </c>
      <c r="BT43" s="2">
        <f>[9]НР_стр.1_2!AB37</f>
        <v>0</v>
      </c>
      <c r="BU43" s="2" t="s">
        <v>29</v>
      </c>
      <c r="BV43" s="2" t="s">
        <v>29</v>
      </c>
      <c r="BW43" s="2">
        <f>[9]НР_стр.1_2!AC37</f>
        <v>0</v>
      </c>
      <c r="BX43" s="2">
        <f>[9]НР_стр.1_2!AD37</f>
        <v>0</v>
      </c>
      <c r="BY43" s="2" t="s">
        <v>29</v>
      </c>
      <c r="BZ43" s="2" t="s">
        <v>29</v>
      </c>
      <c r="CA43" s="2">
        <f>[9]НР_стр.1_2!AE37</f>
        <v>0</v>
      </c>
      <c r="CB43" s="2">
        <v>0</v>
      </c>
      <c r="CC43" s="2" t="s">
        <v>29</v>
      </c>
      <c r="CD43" s="2" t="s">
        <v>29</v>
      </c>
      <c r="CE43" s="2">
        <v>0</v>
      </c>
      <c r="CF43" s="2" t="s">
        <v>29</v>
      </c>
      <c r="CG43" s="2" t="s">
        <v>29</v>
      </c>
      <c r="CH43" s="2">
        <v>0</v>
      </c>
      <c r="CI43" s="2" t="s">
        <v>29</v>
      </c>
      <c r="CJ43" s="2" t="s">
        <v>29</v>
      </c>
      <c r="CK43" s="2">
        <v>0</v>
      </c>
      <c r="CL43" s="2" t="s">
        <v>29</v>
      </c>
      <c r="CM43" s="2" t="s">
        <v>29</v>
      </c>
      <c r="CN43" s="2">
        <v>0</v>
      </c>
      <c r="CO43" s="2" t="s">
        <v>29</v>
      </c>
      <c r="CP43" s="2" t="s">
        <v>29</v>
      </c>
      <c r="CQ43" s="21">
        <f t="shared" si="15"/>
        <v>0</v>
      </c>
      <c r="CR43" s="2" t="s">
        <v>29</v>
      </c>
      <c r="CS43" s="2" t="s">
        <v>29</v>
      </c>
      <c r="CT43" s="21">
        <f t="shared" si="16"/>
        <v>0</v>
      </c>
      <c r="CU43" s="2" t="s">
        <v>29</v>
      </c>
      <c r="CV43" s="2" t="s">
        <v>29</v>
      </c>
      <c r="CW43" s="21">
        <f t="shared" si="17"/>
        <v>0</v>
      </c>
      <c r="CX43" s="2" t="s">
        <v>29</v>
      </c>
      <c r="CY43" s="2" t="s">
        <v>29</v>
      </c>
      <c r="CZ43" s="21">
        <f t="shared" si="18"/>
        <v>0</v>
      </c>
      <c r="DA43" s="2" t="s">
        <v>29</v>
      </c>
      <c r="DB43" s="2" t="s">
        <v>29</v>
      </c>
      <c r="DC43" s="21">
        <f t="shared" si="19"/>
        <v>0</v>
      </c>
      <c r="DD43" s="2" t="s">
        <v>29</v>
      </c>
      <c r="DE43" s="2" t="s">
        <v>29</v>
      </c>
      <c r="DF43" s="21">
        <f t="shared" si="20"/>
        <v>0</v>
      </c>
      <c r="DG43" s="2" t="s">
        <v>29</v>
      </c>
      <c r="DH43" s="2" t="s">
        <v>29</v>
      </c>
      <c r="DI43" s="21">
        <f t="shared" si="21"/>
        <v>0</v>
      </c>
      <c r="DJ43" s="2" t="s">
        <v>29</v>
      </c>
      <c r="DK43" s="2" t="s">
        <v>29</v>
      </c>
      <c r="DL43" s="21">
        <f t="shared" si="22"/>
        <v>0</v>
      </c>
      <c r="DM43" s="2" t="s">
        <v>29</v>
      </c>
      <c r="DN43" s="2" t="s">
        <v>29</v>
      </c>
      <c r="DO43" s="21">
        <f t="shared" si="23"/>
        <v>0</v>
      </c>
      <c r="DP43" s="2" t="s">
        <v>29</v>
      </c>
      <c r="DQ43" s="2" t="s">
        <v>29</v>
      </c>
      <c r="DR43" s="21">
        <f t="shared" si="24"/>
        <v>0</v>
      </c>
      <c r="DS43" s="2" t="s">
        <v>29</v>
      </c>
      <c r="DT43" s="2" t="s">
        <v>29</v>
      </c>
      <c r="DU43" s="21">
        <f t="shared" si="25"/>
        <v>0</v>
      </c>
      <c r="DV43" s="2" t="s">
        <v>29</v>
      </c>
      <c r="DW43" s="2" t="s">
        <v>29</v>
      </c>
      <c r="DX43" s="21">
        <f t="shared" si="26"/>
        <v>0</v>
      </c>
      <c r="DY43" s="2" t="s">
        <v>29</v>
      </c>
      <c r="DZ43" s="2" t="s">
        <v>29</v>
      </c>
      <c r="EA43" s="21">
        <f t="shared" si="27"/>
        <v>0</v>
      </c>
      <c r="EB43" s="2" t="s">
        <v>29</v>
      </c>
      <c r="EC43" s="2" t="s">
        <v>29</v>
      </c>
      <c r="ED43" s="21">
        <f t="shared" si="28"/>
        <v>0</v>
      </c>
      <c r="EE43" s="2" t="s">
        <v>29</v>
      </c>
      <c r="EF43" s="2" t="s">
        <v>29</v>
      </c>
      <c r="EG43" s="21">
        <f t="shared" si="29"/>
        <v>0</v>
      </c>
      <c r="EH43" s="2" t="s">
        <v>29</v>
      </c>
      <c r="EI43" s="2" t="s">
        <v>29</v>
      </c>
    </row>
    <row r="44" spans="1:139" ht="30">
      <c r="A44" s="1" t="s">
        <v>137</v>
      </c>
      <c r="B44" s="22" t="s">
        <v>138</v>
      </c>
      <c r="C44" s="19" t="s">
        <v>76</v>
      </c>
      <c r="D44" s="2">
        <f>[9]НР_стр.1_2!D38</f>
        <v>2401.7808</v>
      </c>
      <c r="E44" s="2" t="s">
        <v>29</v>
      </c>
      <c r="F44" s="2" t="s">
        <v>29</v>
      </c>
      <c r="G44" s="2">
        <f>[9]НР_стр.1_2!E38</f>
        <v>0</v>
      </c>
      <c r="H44" s="2">
        <f>[9]НР_стр.1_2!F38</f>
        <v>2487.38</v>
      </c>
      <c r="I44" s="2" t="s">
        <v>29</v>
      </c>
      <c r="J44" s="2" t="s">
        <v>29</v>
      </c>
      <c r="K44" s="2">
        <f>[9]НР_стр.1_2!G38</f>
        <v>0</v>
      </c>
      <c r="L44" s="2">
        <f>L45</f>
        <v>2487.38</v>
      </c>
      <c r="M44" s="2" t="s">
        <v>29</v>
      </c>
      <c r="N44" s="2" t="s">
        <v>29</v>
      </c>
      <c r="O44" s="2">
        <f>O45</f>
        <v>2604.2868600000002</v>
      </c>
      <c r="P44" s="2">
        <f t="shared" ref="P44:R44" si="36">P45</f>
        <v>2604.2868600000002</v>
      </c>
      <c r="Q44" s="2">
        <f t="shared" si="36"/>
        <v>2604.2868600000002</v>
      </c>
      <c r="R44" s="2">
        <f t="shared" si="36"/>
        <v>2726.68834242</v>
      </c>
      <c r="S44" s="2" t="s">
        <v>29</v>
      </c>
      <c r="T44" s="2" t="s">
        <v>29</v>
      </c>
      <c r="U44" s="2">
        <f t="shared" ref="U44" si="37">U45</f>
        <v>2854.8426945137398</v>
      </c>
      <c r="V44" s="2" t="s">
        <v>29</v>
      </c>
      <c r="W44" s="2" t="s">
        <v>29</v>
      </c>
      <c r="X44" s="2">
        <f t="shared" ref="X44" si="38">X45</f>
        <v>2989.0203011558856</v>
      </c>
      <c r="Y44" s="2" t="s">
        <v>29</v>
      </c>
      <c r="Z44" s="2" t="s">
        <v>29</v>
      </c>
      <c r="AA44" s="2">
        <f t="shared" si="0"/>
        <v>2989.0203011558856</v>
      </c>
      <c r="AB44" s="2" t="s">
        <v>29</v>
      </c>
      <c r="AC44" s="2" t="s">
        <v>29</v>
      </c>
      <c r="AD44" s="2">
        <f t="shared" si="1"/>
        <v>2989.0203011558856</v>
      </c>
      <c r="AE44" s="2" t="s">
        <v>29</v>
      </c>
      <c r="AF44" s="2" t="s">
        <v>29</v>
      </c>
      <c r="AG44" s="2">
        <f t="shared" si="2"/>
        <v>2989.0203011558856</v>
      </c>
      <c r="AH44" s="2" t="s">
        <v>29</v>
      </c>
      <c r="AI44" s="2" t="s">
        <v>29</v>
      </c>
      <c r="AJ44" s="2">
        <f t="shared" si="3"/>
        <v>2989.0203011558856</v>
      </c>
      <c r="AK44" s="2" t="s">
        <v>29</v>
      </c>
      <c r="AL44" s="2" t="s">
        <v>29</v>
      </c>
      <c r="AM44" s="2">
        <f t="shared" si="4"/>
        <v>2989.0203011558856</v>
      </c>
      <c r="AN44" s="2" t="s">
        <v>29</v>
      </c>
      <c r="AO44" s="2" t="s">
        <v>29</v>
      </c>
      <c r="AP44" s="2">
        <f t="shared" si="5"/>
        <v>2989.0203011558856</v>
      </c>
      <c r="AQ44" s="2" t="s">
        <v>29</v>
      </c>
      <c r="AR44" s="2" t="s">
        <v>29</v>
      </c>
      <c r="AS44" s="2">
        <f t="shared" si="6"/>
        <v>2989.0203011558856</v>
      </c>
      <c r="AT44" s="2" t="s">
        <v>29</v>
      </c>
      <c r="AU44" s="2" t="s">
        <v>29</v>
      </c>
      <c r="AV44" s="2">
        <f t="shared" si="7"/>
        <v>2989.0203011558856</v>
      </c>
      <c r="AW44" s="2" t="s">
        <v>29</v>
      </c>
      <c r="AX44" s="2" t="s">
        <v>29</v>
      </c>
      <c r="AY44" s="2">
        <f t="shared" si="8"/>
        <v>2989.0203011558856</v>
      </c>
      <c r="AZ44" s="2" t="s">
        <v>29</v>
      </c>
      <c r="BA44" s="2" t="s">
        <v>29</v>
      </c>
      <c r="BB44" s="2">
        <f t="shared" si="9"/>
        <v>2989.0203011558856</v>
      </c>
      <c r="BC44" s="2" t="s">
        <v>29</v>
      </c>
      <c r="BD44" s="2" t="s">
        <v>29</v>
      </c>
      <c r="BE44" s="2">
        <f t="shared" si="10"/>
        <v>2989.0203011558856</v>
      </c>
      <c r="BF44" s="2" t="s">
        <v>29</v>
      </c>
      <c r="BG44" s="2" t="s">
        <v>29</v>
      </c>
      <c r="BH44" s="2">
        <f t="shared" si="11"/>
        <v>2989.0203011558856</v>
      </c>
      <c r="BI44" s="2" t="s">
        <v>29</v>
      </c>
      <c r="BJ44" s="2" t="s">
        <v>29</v>
      </c>
      <c r="BK44" s="2">
        <f t="shared" si="12"/>
        <v>2989.0203011558856</v>
      </c>
      <c r="BL44" s="2" t="s">
        <v>29</v>
      </c>
      <c r="BM44" s="2" t="s">
        <v>29</v>
      </c>
      <c r="BN44" s="2">
        <f t="shared" si="13"/>
        <v>2989.0203011558856</v>
      </c>
      <c r="BO44" s="2" t="s">
        <v>29</v>
      </c>
      <c r="BP44" s="2" t="s">
        <v>29</v>
      </c>
      <c r="BQ44" s="2">
        <f t="shared" si="14"/>
        <v>2989.0203011558856</v>
      </c>
      <c r="BR44" s="2" t="s">
        <v>29</v>
      </c>
      <c r="BS44" s="2" t="s">
        <v>29</v>
      </c>
      <c r="BT44" s="2">
        <f>[9]НР_стр.1_2!AB38</f>
        <v>1810.2058</v>
      </c>
      <c r="BU44" s="2" t="s">
        <v>29</v>
      </c>
      <c r="BV44" s="2" t="s">
        <v>29</v>
      </c>
      <c r="BW44" s="2">
        <f>[9]НР_стр.1_2!AC38</f>
        <v>0</v>
      </c>
      <c r="BX44" s="2">
        <f>[9]НР_стр.1_2!AD38</f>
        <v>1728.32</v>
      </c>
      <c r="BY44" s="2" t="s">
        <v>29</v>
      </c>
      <c r="BZ44" s="2" t="s">
        <v>29</v>
      </c>
      <c r="CA44" s="2">
        <f>[9]НР_стр.1_2!AE38</f>
        <v>0</v>
      </c>
      <c r="CB44" s="2">
        <f>CB45</f>
        <v>1728.32</v>
      </c>
      <c r="CC44" s="2" t="s">
        <v>29</v>
      </c>
      <c r="CD44" s="2" t="s">
        <v>29</v>
      </c>
      <c r="CE44" s="2">
        <f>CE45</f>
        <v>1792.2678399987199</v>
      </c>
      <c r="CF44" s="2" t="s">
        <v>29</v>
      </c>
      <c r="CG44" s="2" t="s">
        <v>29</v>
      </c>
      <c r="CH44" s="2">
        <f>CH45</f>
        <v>1858.5817500773451</v>
      </c>
      <c r="CI44" s="2" t="s">
        <v>29</v>
      </c>
      <c r="CJ44" s="2" t="s">
        <v>29</v>
      </c>
      <c r="CK44" s="2">
        <f>CK45</f>
        <v>1927.3492748288304</v>
      </c>
      <c r="CL44" s="2" t="s">
        <v>29</v>
      </c>
      <c r="CM44" s="2" t="s">
        <v>29</v>
      </c>
      <c r="CN44" s="2">
        <f>CN45</f>
        <v>1998.6611979960696</v>
      </c>
      <c r="CO44" s="2" t="s">
        <v>29</v>
      </c>
      <c r="CP44" s="2" t="s">
        <v>29</v>
      </c>
      <c r="CQ44" s="21">
        <f t="shared" si="15"/>
        <v>1998.6611979960696</v>
      </c>
      <c r="CR44" s="2" t="s">
        <v>29</v>
      </c>
      <c r="CS44" s="2" t="s">
        <v>29</v>
      </c>
      <c r="CT44" s="21">
        <f t="shared" si="16"/>
        <v>1998.6611979960696</v>
      </c>
      <c r="CU44" s="2" t="s">
        <v>29</v>
      </c>
      <c r="CV44" s="2" t="s">
        <v>29</v>
      </c>
      <c r="CW44" s="21">
        <f t="shared" si="17"/>
        <v>1998.6611979960696</v>
      </c>
      <c r="CX44" s="2" t="s">
        <v>29</v>
      </c>
      <c r="CY44" s="2" t="s">
        <v>29</v>
      </c>
      <c r="CZ44" s="21">
        <f t="shared" si="18"/>
        <v>1998.6611979960696</v>
      </c>
      <c r="DA44" s="2" t="s">
        <v>29</v>
      </c>
      <c r="DB44" s="2" t="s">
        <v>29</v>
      </c>
      <c r="DC44" s="21">
        <f t="shared" si="19"/>
        <v>1998.6611979960696</v>
      </c>
      <c r="DD44" s="2" t="s">
        <v>29</v>
      </c>
      <c r="DE44" s="2" t="s">
        <v>29</v>
      </c>
      <c r="DF44" s="21">
        <f t="shared" si="20"/>
        <v>1998.6611979960696</v>
      </c>
      <c r="DG44" s="2" t="s">
        <v>29</v>
      </c>
      <c r="DH44" s="2" t="s">
        <v>29</v>
      </c>
      <c r="DI44" s="21">
        <f t="shared" si="21"/>
        <v>1998.6611979960696</v>
      </c>
      <c r="DJ44" s="2" t="s">
        <v>29</v>
      </c>
      <c r="DK44" s="2" t="s">
        <v>29</v>
      </c>
      <c r="DL44" s="21">
        <f t="shared" si="22"/>
        <v>1998.6611979960696</v>
      </c>
      <c r="DM44" s="2" t="s">
        <v>29</v>
      </c>
      <c r="DN44" s="2" t="s">
        <v>29</v>
      </c>
      <c r="DO44" s="21">
        <f t="shared" si="23"/>
        <v>1998.6611979960696</v>
      </c>
      <c r="DP44" s="2" t="s">
        <v>29</v>
      </c>
      <c r="DQ44" s="2" t="s">
        <v>29</v>
      </c>
      <c r="DR44" s="21">
        <f t="shared" si="24"/>
        <v>1998.6611979960696</v>
      </c>
      <c r="DS44" s="2" t="s">
        <v>29</v>
      </c>
      <c r="DT44" s="2" t="s">
        <v>29</v>
      </c>
      <c r="DU44" s="21">
        <f t="shared" si="25"/>
        <v>1998.6611979960696</v>
      </c>
      <c r="DV44" s="2" t="s">
        <v>29</v>
      </c>
      <c r="DW44" s="2" t="s">
        <v>29</v>
      </c>
      <c r="DX44" s="21">
        <f t="shared" si="26"/>
        <v>1998.6611979960696</v>
      </c>
      <c r="DY44" s="2" t="s">
        <v>29</v>
      </c>
      <c r="DZ44" s="2" t="s">
        <v>29</v>
      </c>
      <c r="EA44" s="21">
        <f t="shared" si="27"/>
        <v>1998.6611979960696</v>
      </c>
      <c r="EB44" s="2" t="s">
        <v>29</v>
      </c>
      <c r="EC44" s="2" t="s">
        <v>29</v>
      </c>
      <c r="ED44" s="21">
        <f t="shared" si="28"/>
        <v>1998.6611979960696</v>
      </c>
      <c r="EE44" s="2" t="s">
        <v>29</v>
      </c>
      <c r="EF44" s="2" t="s">
        <v>29</v>
      </c>
      <c r="EG44" s="21">
        <f t="shared" si="29"/>
        <v>1998.6611979960696</v>
      </c>
      <c r="EH44" s="2" t="s">
        <v>29</v>
      </c>
      <c r="EI44" s="2" t="s">
        <v>29</v>
      </c>
    </row>
    <row r="45" spans="1:139" ht="30">
      <c r="A45" s="1" t="s">
        <v>139</v>
      </c>
      <c r="B45" s="22" t="s">
        <v>140</v>
      </c>
      <c r="C45" s="19" t="s">
        <v>76</v>
      </c>
      <c r="D45" s="2">
        <f>[9]НР_стр.1_2!D39</f>
        <v>2401.7808</v>
      </c>
      <c r="E45" s="2" t="s">
        <v>29</v>
      </c>
      <c r="F45" s="2" t="s">
        <v>29</v>
      </c>
      <c r="G45" s="2">
        <f>[9]НР_стр.1_2!E39</f>
        <v>0</v>
      </c>
      <c r="H45" s="2">
        <f>[9]НР_стр.1_2!F39</f>
        <v>2487.38</v>
      </c>
      <c r="I45" s="2" t="s">
        <v>29</v>
      </c>
      <c r="J45" s="2" t="s">
        <v>29</v>
      </c>
      <c r="K45" s="2">
        <f>[9]НР_стр.1_2!G39</f>
        <v>0</v>
      </c>
      <c r="L45" s="2">
        <v>2487.38</v>
      </c>
      <c r="M45" s="2" t="s">
        <v>29</v>
      </c>
      <c r="N45" s="2" t="s">
        <v>29</v>
      </c>
      <c r="O45" s="2">
        <v>2604.2868600000002</v>
      </c>
      <c r="P45" s="2">
        <v>2604.2868600000002</v>
      </c>
      <c r="Q45" s="2">
        <v>2604.2868600000002</v>
      </c>
      <c r="R45" s="2">
        <v>2726.68834242</v>
      </c>
      <c r="S45" s="2" t="s">
        <v>29</v>
      </c>
      <c r="T45" s="2" t="s">
        <v>29</v>
      </c>
      <c r="U45" s="2">
        <v>2854.8426945137398</v>
      </c>
      <c r="V45" s="2" t="s">
        <v>29</v>
      </c>
      <c r="W45" s="2" t="s">
        <v>29</v>
      </c>
      <c r="X45" s="2">
        <v>2989.0203011558856</v>
      </c>
      <c r="Y45" s="2" t="s">
        <v>29</v>
      </c>
      <c r="Z45" s="2" t="s">
        <v>29</v>
      </c>
      <c r="AA45" s="2">
        <f t="shared" si="0"/>
        <v>2989.0203011558856</v>
      </c>
      <c r="AB45" s="2" t="s">
        <v>29</v>
      </c>
      <c r="AC45" s="2" t="s">
        <v>29</v>
      </c>
      <c r="AD45" s="2">
        <f t="shared" si="1"/>
        <v>2989.0203011558856</v>
      </c>
      <c r="AE45" s="2" t="s">
        <v>29</v>
      </c>
      <c r="AF45" s="2" t="s">
        <v>29</v>
      </c>
      <c r="AG45" s="2">
        <f t="shared" si="2"/>
        <v>2989.0203011558856</v>
      </c>
      <c r="AH45" s="2" t="s">
        <v>29</v>
      </c>
      <c r="AI45" s="2" t="s">
        <v>29</v>
      </c>
      <c r="AJ45" s="2">
        <f t="shared" si="3"/>
        <v>2989.0203011558856</v>
      </c>
      <c r="AK45" s="2" t="s">
        <v>29</v>
      </c>
      <c r="AL45" s="2" t="s">
        <v>29</v>
      </c>
      <c r="AM45" s="2">
        <f t="shared" si="4"/>
        <v>2989.0203011558856</v>
      </c>
      <c r="AN45" s="2" t="s">
        <v>29</v>
      </c>
      <c r="AO45" s="2" t="s">
        <v>29</v>
      </c>
      <c r="AP45" s="2">
        <f t="shared" si="5"/>
        <v>2989.0203011558856</v>
      </c>
      <c r="AQ45" s="2" t="s">
        <v>29</v>
      </c>
      <c r="AR45" s="2" t="s">
        <v>29</v>
      </c>
      <c r="AS45" s="2">
        <f t="shared" si="6"/>
        <v>2989.0203011558856</v>
      </c>
      <c r="AT45" s="2" t="s">
        <v>29</v>
      </c>
      <c r="AU45" s="2" t="s">
        <v>29</v>
      </c>
      <c r="AV45" s="2">
        <f t="shared" si="7"/>
        <v>2989.0203011558856</v>
      </c>
      <c r="AW45" s="2" t="s">
        <v>29</v>
      </c>
      <c r="AX45" s="2" t="s">
        <v>29</v>
      </c>
      <c r="AY45" s="2">
        <f t="shared" si="8"/>
        <v>2989.0203011558856</v>
      </c>
      <c r="AZ45" s="2" t="s">
        <v>29</v>
      </c>
      <c r="BA45" s="2" t="s">
        <v>29</v>
      </c>
      <c r="BB45" s="2">
        <f t="shared" si="9"/>
        <v>2989.0203011558856</v>
      </c>
      <c r="BC45" s="2" t="s">
        <v>29</v>
      </c>
      <c r="BD45" s="2" t="s">
        <v>29</v>
      </c>
      <c r="BE45" s="2">
        <f t="shared" si="10"/>
        <v>2989.0203011558856</v>
      </c>
      <c r="BF45" s="2" t="s">
        <v>29</v>
      </c>
      <c r="BG45" s="2" t="s">
        <v>29</v>
      </c>
      <c r="BH45" s="2">
        <f t="shared" si="11"/>
        <v>2989.0203011558856</v>
      </c>
      <c r="BI45" s="2" t="s">
        <v>29</v>
      </c>
      <c r="BJ45" s="2" t="s">
        <v>29</v>
      </c>
      <c r="BK45" s="2">
        <f t="shared" si="12"/>
        <v>2989.0203011558856</v>
      </c>
      <c r="BL45" s="2" t="s">
        <v>29</v>
      </c>
      <c r="BM45" s="2" t="s">
        <v>29</v>
      </c>
      <c r="BN45" s="2">
        <f t="shared" si="13"/>
        <v>2989.0203011558856</v>
      </c>
      <c r="BO45" s="2" t="s">
        <v>29</v>
      </c>
      <c r="BP45" s="2" t="s">
        <v>29</v>
      </c>
      <c r="BQ45" s="2">
        <f t="shared" si="14"/>
        <v>2989.0203011558856</v>
      </c>
      <c r="BR45" s="2" t="s">
        <v>29</v>
      </c>
      <c r="BS45" s="2" t="s">
        <v>29</v>
      </c>
      <c r="BT45" s="2">
        <f>[9]НР_стр.1_2!AB39</f>
        <v>1810.2058</v>
      </c>
      <c r="BU45" s="2" t="s">
        <v>29</v>
      </c>
      <c r="BV45" s="2" t="s">
        <v>29</v>
      </c>
      <c r="BW45" s="2">
        <f>[9]НР_стр.1_2!AC39</f>
        <v>0</v>
      </c>
      <c r="BX45" s="2">
        <f>[9]НР_стр.1_2!AD39</f>
        <v>1728.32</v>
      </c>
      <c r="BY45" s="2" t="s">
        <v>29</v>
      </c>
      <c r="BZ45" s="2" t="s">
        <v>29</v>
      </c>
      <c r="CA45" s="2">
        <f>[9]НР_стр.1_2!AE39</f>
        <v>0</v>
      </c>
      <c r="CB45" s="2">
        <v>1728.32</v>
      </c>
      <c r="CC45" s="2" t="s">
        <v>29</v>
      </c>
      <c r="CD45" s="2" t="s">
        <v>29</v>
      </c>
      <c r="CE45" s="2">
        <v>1792.2678399987199</v>
      </c>
      <c r="CF45" s="2" t="s">
        <v>29</v>
      </c>
      <c r="CG45" s="2" t="s">
        <v>29</v>
      </c>
      <c r="CH45" s="2">
        <v>1858.5817500773451</v>
      </c>
      <c r="CI45" s="2" t="s">
        <v>29</v>
      </c>
      <c r="CJ45" s="2" t="s">
        <v>29</v>
      </c>
      <c r="CK45" s="2">
        <v>1927.3492748288304</v>
      </c>
      <c r="CL45" s="2" t="s">
        <v>29</v>
      </c>
      <c r="CM45" s="2" t="s">
        <v>29</v>
      </c>
      <c r="CN45" s="2">
        <v>1998.6611979960696</v>
      </c>
      <c r="CO45" s="2" t="s">
        <v>29</v>
      </c>
      <c r="CP45" s="2" t="s">
        <v>29</v>
      </c>
      <c r="CQ45" s="21">
        <f t="shared" si="15"/>
        <v>1998.6611979960696</v>
      </c>
      <c r="CR45" s="2" t="s">
        <v>29</v>
      </c>
      <c r="CS45" s="2" t="s">
        <v>29</v>
      </c>
      <c r="CT45" s="21">
        <f t="shared" si="16"/>
        <v>1998.6611979960696</v>
      </c>
      <c r="CU45" s="2" t="s">
        <v>29</v>
      </c>
      <c r="CV45" s="2" t="s">
        <v>29</v>
      </c>
      <c r="CW45" s="21">
        <f t="shared" si="17"/>
        <v>1998.6611979960696</v>
      </c>
      <c r="CX45" s="2" t="s">
        <v>29</v>
      </c>
      <c r="CY45" s="2" t="s">
        <v>29</v>
      </c>
      <c r="CZ45" s="21">
        <f t="shared" si="18"/>
        <v>1998.6611979960696</v>
      </c>
      <c r="DA45" s="2" t="s">
        <v>29</v>
      </c>
      <c r="DB45" s="2" t="s">
        <v>29</v>
      </c>
      <c r="DC45" s="21">
        <f t="shared" si="19"/>
        <v>1998.6611979960696</v>
      </c>
      <c r="DD45" s="2" t="s">
        <v>29</v>
      </c>
      <c r="DE45" s="2" t="s">
        <v>29</v>
      </c>
      <c r="DF45" s="21">
        <f t="shared" si="20"/>
        <v>1998.6611979960696</v>
      </c>
      <c r="DG45" s="2" t="s">
        <v>29</v>
      </c>
      <c r="DH45" s="2" t="s">
        <v>29</v>
      </c>
      <c r="DI45" s="21">
        <f t="shared" si="21"/>
        <v>1998.6611979960696</v>
      </c>
      <c r="DJ45" s="2" t="s">
        <v>29</v>
      </c>
      <c r="DK45" s="2" t="s">
        <v>29</v>
      </c>
      <c r="DL45" s="21">
        <f t="shared" si="22"/>
        <v>1998.6611979960696</v>
      </c>
      <c r="DM45" s="2" t="s">
        <v>29</v>
      </c>
      <c r="DN45" s="2" t="s">
        <v>29</v>
      </c>
      <c r="DO45" s="21">
        <f t="shared" si="23"/>
        <v>1998.6611979960696</v>
      </c>
      <c r="DP45" s="2" t="s">
        <v>29</v>
      </c>
      <c r="DQ45" s="2" t="s">
        <v>29</v>
      </c>
      <c r="DR45" s="21">
        <f t="shared" si="24"/>
        <v>1998.6611979960696</v>
      </c>
      <c r="DS45" s="2" t="s">
        <v>29</v>
      </c>
      <c r="DT45" s="2" t="s">
        <v>29</v>
      </c>
      <c r="DU45" s="21">
        <f t="shared" si="25"/>
        <v>1998.6611979960696</v>
      </c>
      <c r="DV45" s="2" t="s">
        <v>29</v>
      </c>
      <c r="DW45" s="2" t="s">
        <v>29</v>
      </c>
      <c r="DX45" s="21">
        <f t="shared" si="26"/>
        <v>1998.6611979960696</v>
      </c>
      <c r="DY45" s="2" t="s">
        <v>29</v>
      </c>
      <c r="DZ45" s="2" t="s">
        <v>29</v>
      </c>
      <c r="EA45" s="21">
        <f t="shared" si="27"/>
        <v>1998.6611979960696</v>
      </c>
      <c r="EB45" s="2" t="s">
        <v>29</v>
      </c>
      <c r="EC45" s="2" t="s">
        <v>29</v>
      </c>
      <c r="ED45" s="21">
        <f t="shared" si="28"/>
        <v>1998.6611979960696</v>
      </c>
      <c r="EE45" s="2" t="s">
        <v>29</v>
      </c>
      <c r="EF45" s="2" t="s">
        <v>29</v>
      </c>
      <c r="EG45" s="21">
        <f t="shared" si="29"/>
        <v>1998.6611979960696</v>
      </c>
      <c r="EH45" s="2" t="s">
        <v>29</v>
      </c>
      <c r="EI45" s="2" t="s">
        <v>29</v>
      </c>
    </row>
    <row r="46" spans="1:139" ht="30">
      <c r="A46" s="1" t="s">
        <v>141</v>
      </c>
      <c r="B46" s="22" t="s">
        <v>142</v>
      </c>
      <c r="C46" s="19" t="s">
        <v>76</v>
      </c>
      <c r="D46" s="2">
        <f>[9]НР_стр.1_2!D43</f>
        <v>1399</v>
      </c>
      <c r="E46" s="2" t="s">
        <v>29</v>
      </c>
      <c r="F46" s="2" t="s">
        <v>29</v>
      </c>
      <c r="G46" s="2">
        <f>[9]НР_стр.1_2!E43</f>
        <v>0</v>
      </c>
      <c r="H46" s="2">
        <f>[9]НР_стр.1_2!F43</f>
        <v>1399</v>
      </c>
      <c r="I46" s="2" t="s">
        <v>29</v>
      </c>
      <c r="J46" s="2" t="s">
        <v>29</v>
      </c>
      <c r="K46" s="2">
        <f>[9]НР_стр.1_2!G43</f>
        <v>0</v>
      </c>
      <c r="L46" s="2">
        <f>L47+L48</f>
        <v>17628</v>
      </c>
      <c r="M46" s="2" t="s">
        <v>29</v>
      </c>
      <c r="N46" s="2" t="s">
        <v>29</v>
      </c>
      <c r="O46" s="2">
        <f>O47+O48</f>
        <v>17463.204023541348</v>
      </c>
      <c r="P46" s="2">
        <f t="shared" ref="P46:R46" si="39">P47+P48</f>
        <v>17463.204023541348</v>
      </c>
      <c r="Q46" s="2">
        <f t="shared" si="39"/>
        <v>17463.204023541348</v>
      </c>
      <c r="R46" s="2">
        <f t="shared" si="39"/>
        <v>17463.204023541351</v>
      </c>
      <c r="S46" s="2" t="s">
        <v>29</v>
      </c>
      <c r="T46" s="2" t="s">
        <v>29</v>
      </c>
      <c r="U46" s="2">
        <f t="shared" ref="U46" si="40">U47+U48</f>
        <v>17463.204023541351</v>
      </c>
      <c r="V46" s="2" t="s">
        <v>29</v>
      </c>
      <c r="W46" s="2" t="s">
        <v>29</v>
      </c>
      <c r="X46" s="2">
        <f t="shared" ref="X46" si="41">X47+X48</f>
        <v>17463.204023541348</v>
      </c>
      <c r="Y46" s="2" t="s">
        <v>29</v>
      </c>
      <c r="Z46" s="2" t="s">
        <v>29</v>
      </c>
      <c r="AA46" s="2">
        <f t="shared" si="0"/>
        <v>17463.204023541348</v>
      </c>
      <c r="AB46" s="2" t="s">
        <v>29</v>
      </c>
      <c r="AC46" s="2" t="s">
        <v>29</v>
      </c>
      <c r="AD46" s="2">
        <f t="shared" si="1"/>
        <v>17463.204023541348</v>
      </c>
      <c r="AE46" s="2" t="s">
        <v>29</v>
      </c>
      <c r="AF46" s="2" t="s">
        <v>29</v>
      </c>
      <c r="AG46" s="2">
        <f t="shared" si="2"/>
        <v>17463.204023541348</v>
      </c>
      <c r="AH46" s="2" t="s">
        <v>29</v>
      </c>
      <c r="AI46" s="2" t="s">
        <v>29</v>
      </c>
      <c r="AJ46" s="2">
        <f t="shared" si="3"/>
        <v>17463.204023541348</v>
      </c>
      <c r="AK46" s="2" t="s">
        <v>29</v>
      </c>
      <c r="AL46" s="2" t="s">
        <v>29</v>
      </c>
      <c r="AM46" s="2">
        <f t="shared" si="4"/>
        <v>17463.204023541348</v>
      </c>
      <c r="AN46" s="2" t="s">
        <v>29</v>
      </c>
      <c r="AO46" s="2" t="s">
        <v>29</v>
      </c>
      <c r="AP46" s="2">
        <f t="shared" si="5"/>
        <v>17463.204023541348</v>
      </c>
      <c r="AQ46" s="2" t="s">
        <v>29</v>
      </c>
      <c r="AR46" s="2" t="s">
        <v>29</v>
      </c>
      <c r="AS46" s="2">
        <f t="shared" si="6"/>
        <v>17463.204023541348</v>
      </c>
      <c r="AT46" s="2" t="s">
        <v>29</v>
      </c>
      <c r="AU46" s="2" t="s">
        <v>29</v>
      </c>
      <c r="AV46" s="2">
        <f t="shared" si="7"/>
        <v>17463.204023541348</v>
      </c>
      <c r="AW46" s="2" t="s">
        <v>29</v>
      </c>
      <c r="AX46" s="2" t="s">
        <v>29</v>
      </c>
      <c r="AY46" s="2">
        <f t="shared" si="8"/>
        <v>17463.204023541348</v>
      </c>
      <c r="AZ46" s="2" t="s">
        <v>29</v>
      </c>
      <c r="BA46" s="2" t="s">
        <v>29</v>
      </c>
      <c r="BB46" s="2">
        <f t="shared" si="9"/>
        <v>17463.204023541348</v>
      </c>
      <c r="BC46" s="2" t="s">
        <v>29</v>
      </c>
      <c r="BD46" s="2" t="s">
        <v>29</v>
      </c>
      <c r="BE46" s="2">
        <f t="shared" si="10"/>
        <v>17463.204023541348</v>
      </c>
      <c r="BF46" s="2" t="s">
        <v>29</v>
      </c>
      <c r="BG46" s="2" t="s">
        <v>29</v>
      </c>
      <c r="BH46" s="2">
        <f t="shared" si="11"/>
        <v>17463.204023541348</v>
      </c>
      <c r="BI46" s="2" t="s">
        <v>29</v>
      </c>
      <c r="BJ46" s="2" t="s">
        <v>29</v>
      </c>
      <c r="BK46" s="2">
        <f t="shared" si="12"/>
        <v>17463.204023541348</v>
      </c>
      <c r="BL46" s="2" t="s">
        <v>29</v>
      </c>
      <c r="BM46" s="2" t="s">
        <v>29</v>
      </c>
      <c r="BN46" s="2">
        <f t="shared" si="13"/>
        <v>17463.204023541348</v>
      </c>
      <c r="BO46" s="2" t="s">
        <v>29</v>
      </c>
      <c r="BP46" s="2" t="s">
        <v>29</v>
      </c>
      <c r="BQ46" s="2">
        <f t="shared" si="14"/>
        <v>17463.204023541348</v>
      </c>
      <c r="BR46" s="2" t="s">
        <v>29</v>
      </c>
      <c r="BS46" s="2" t="s">
        <v>29</v>
      </c>
      <c r="BT46" s="2">
        <f>[9]НР_стр.1_2!AB43</f>
        <v>1284.5999999999999</v>
      </c>
      <c r="BU46" s="2" t="s">
        <v>29</v>
      </c>
      <c r="BV46" s="2" t="s">
        <v>29</v>
      </c>
      <c r="BW46" s="2">
        <f>[9]НР_стр.1_2!AC43</f>
        <v>0</v>
      </c>
      <c r="BX46" s="2">
        <f>[9]НР_стр.1_2!AD43</f>
        <v>1284.5999999999999</v>
      </c>
      <c r="BY46" s="2" t="s">
        <v>29</v>
      </c>
      <c r="BZ46" s="2" t="s">
        <v>29</v>
      </c>
      <c r="CA46" s="2">
        <f>[9]НР_стр.1_2!AE43</f>
        <v>0</v>
      </c>
      <c r="CB46" s="2">
        <f>CB47+CB48</f>
        <v>3512</v>
      </c>
      <c r="CC46" s="2" t="s">
        <v>29</v>
      </c>
      <c r="CD46" s="2" t="s">
        <v>29</v>
      </c>
      <c r="CE46" s="2">
        <f>CE47+CE48</f>
        <v>3677.3234139924266</v>
      </c>
      <c r="CF46" s="2" t="s">
        <v>29</v>
      </c>
      <c r="CG46" s="2" t="s">
        <v>29</v>
      </c>
      <c r="CH46" s="2">
        <f>CH47+CH48</f>
        <v>3677.3234139924275</v>
      </c>
      <c r="CI46" s="2" t="s">
        <v>29</v>
      </c>
      <c r="CJ46" s="2" t="s">
        <v>29</v>
      </c>
      <c r="CK46" s="2">
        <f>CK47+CK48</f>
        <v>3677.323413992427</v>
      </c>
      <c r="CL46" s="2" t="s">
        <v>29</v>
      </c>
      <c r="CM46" s="2" t="s">
        <v>29</v>
      </c>
      <c r="CN46" s="2">
        <f>CN47+CN48</f>
        <v>3677.3234139924266</v>
      </c>
      <c r="CO46" s="2" t="s">
        <v>29</v>
      </c>
      <c r="CP46" s="2" t="s">
        <v>29</v>
      </c>
      <c r="CQ46" s="21">
        <f t="shared" si="15"/>
        <v>3677.3234139924266</v>
      </c>
      <c r="CR46" s="2" t="s">
        <v>29</v>
      </c>
      <c r="CS46" s="2" t="s">
        <v>29</v>
      </c>
      <c r="CT46" s="21">
        <f t="shared" si="16"/>
        <v>3677.3234139924266</v>
      </c>
      <c r="CU46" s="2" t="s">
        <v>29</v>
      </c>
      <c r="CV46" s="2" t="s">
        <v>29</v>
      </c>
      <c r="CW46" s="21">
        <f t="shared" si="17"/>
        <v>3677.3234139924266</v>
      </c>
      <c r="CX46" s="2" t="s">
        <v>29</v>
      </c>
      <c r="CY46" s="2" t="s">
        <v>29</v>
      </c>
      <c r="CZ46" s="21">
        <f t="shared" si="18"/>
        <v>3677.3234139924266</v>
      </c>
      <c r="DA46" s="2" t="s">
        <v>29</v>
      </c>
      <c r="DB46" s="2" t="s">
        <v>29</v>
      </c>
      <c r="DC46" s="21">
        <f t="shared" si="19"/>
        <v>3677.3234139924266</v>
      </c>
      <c r="DD46" s="2" t="s">
        <v>29</v>
      </c>
      <c r="DE46" s="2" t="s">
        <v>29</v>
      </c>
      <c r="DF46" s="21">
        <f t="shared" si="20"/>
        <v>3677.3234139924266</v>
      </c>
      <c r="DG46" s="2" t="s">
        <v>29</v>
      </c>
      <c r="DH46" s="2" t="s">
        <v>29</v>
      </c>
      <c r="DI46" s="21">
        <f t="shared" si="21"/>
        <v>3677.3234139924266</v>
      </c>
      <c r="DJ46" s="2" t="s">
        <v>29</v>
      </c>
      <c r="DK46" s="2" t="s">
        <v>29</v>
      </c>
      <c r="DL46" s="21">
        <f t="shared" si="22"/>
        <v>3677.3234139924266</v>
      </c>
      <c r="DM46" s="2" t="s">
        <v>29</v>
      </c>
      <c r="DN46" s="2" t="s">
        <v>29</v>
      </c>
      <c r="DO46" s="21">
        <f t="shared" si="23"/>
        <v>3677.3234139924266</v>
      </c>
      <c r="DP46" s="2" t="s">
        <v>29</v>
      </c>
      <c r="DQ46" s="2" t="s">
        <v>29</v>
      </c>
      <c r="DR46" s="21">
        <f t="shared" si="24"/>
        <v>3677.3234139924266</v>
      </c>
      <c r="DS46" s="2" t="s">
        <v>29</v>
      </c>
      <c r="DT46" s="2" t="s">
        <v>29</v>
      </c>
      <c r="DU46" s="21">
        <f t="shared" si="25"/>
        <v>3677.3234139924266</v>
      </c>
      <c r="DV46" s="2" t="s">
        <v>29</v>
      </c>
      <c r="DW46" s="2" t="s">
        <v>29</v>
      </c>
      <c r="DX46" s="21">
        <f t="shared" si="26"/>
        <v>3677.3234139924266</v>
      </c>
      <c r="DY46" s="2" t="s">
        <v>29</v>
      </c>
      <c r="DZ46" s="2" t="s">
        <v>29</v>
      </c>
      <c r="EA46" s="21">
        <f t="shared" si="27"/>
        <v>3677.3234139924266</v>
      </c>
      <c r="EB46" s="2" t="s">
        <v>29</v>
      </c>
      <c r="EC46" s="2" t="s">
        <v>29</v>
      </c>
      <c r="ED46" s="21">
        <f t="shared" si="28"/>
        <v>3677.3234139924266</v>
      </c>
      <c r="EE46" s="2" t="s">
        <v>29</v>
      </c>
      <c r="EF46" s="2" t="s">
        <v>29</v>
      </c>
      <c r="EG46" s="21">
        <f t="shared" si="29"/>
        <v>3677.3234139924266</v>
      </c>
      <c r="EH46" s="2" t="s">
        <v>29</v>
      </c>
      <c r="EI46" s="2" t="s">
        <v>29</v>
      </c>
    </row>
    <row r="47" spans="1:139">
      <c r="A47" s="1" t="s">
        <v>143</v>
      </c>
      <c r="B47" s="22" t="s">
        <v>144</v>
      </c>
      <c r="C47" s="19" t="s">
        <v>76</v>
      </c>
      <c r="D47" s="2">
        <f>[9]Расчет_тарифа_стр.1_3!D23</f>
        <v>1399</v>
      </c>
      <c r="E47" s="2" t="s">
        <v>29</v>
      </c>
      <c r="F47" s="2" t="s">
        <v>29</v>
      </c>
      <c r="G47" s="2">
        <f>[9]Расчет_тарифа_стр.1_3!G23</f>
        <v>0</v>
      </c>
      <c r="H47" s="2">
        <f>[9]Расчет_тарифа_стр.1_3!H23</f>
        <v>1399</v>
      </c>
      <c r="I47" s="2" t="s">
        <v>29</v>
      </c>
      <c r="J47" s="2" t="s">
        <v>29</v>
      </c>
      <c r="K47" s="2">
        <f>[9]Расчет_тарифа_стр.1_3!K23</f>
        <v>0</v>
      </c>
      <c r="L47" s="2">
        <v>2536</v>
      </c>
      <c r="M47" s="2" t="s">
        <v>29</v>
      </c>
      <c r="N47" s="2" t="s">
        <v>29</v>
      </c>
      <c r="O47" s="2">
        <v>3295.9171280442911</v>
      </c>
      <c r="P47" s="2">
        <v>3295.9171280442911</v>
      </c>
      <c r="Q47" s="2">
        <v>3295.9171280442911</v>
      </c>
      <c r="R47" s="2">
        <v>3623.0289403339048</v>
      </c>
      <c r="S47" s="2" t="s">
        <v>29</v>
      </c>
      <c r="T47" s="2" t="s">
        <v>29</v>
      </c>
      <c r="U47" s="2">
        <v>3982.6058097176215</v>
      </c>
      <c r="V47" s="2" t="s">
        <v>29</v>
      </c>
      <c r="W47" s="2" t="s">
        <v>29</v>
      </c>
      <c r="X47" s="2">
        <v>4377.8698146790857</v>
      </c>
      <c r="Y47" s="2" t="s">
        <v>29</v>
      </c>
      <c r="Z47" s="2" t="s">
        <v>29</v>
      </c>
      <c r="AA47" s="2">
        <f t="shared" si="0"/>
        <v>4377.8698146790857</v>
      </c>
      <c r="AB47" s="2" t="s">
        <v>29</v>
      </c>
      <c r="AC47" s="2" t="s">
        <v>29</v>
      </c>
      <c r="AD47" s="2">
        <f t="shared" si="1"/>
        <v>4377.8698146790857</v>
      </c>
      <c r="AE47" s="2" t="s">
        <v>29</v>
      </c>
      <c r="AF47" s="2" t="s">
        <v>29</v>
      </c>
      <c r="AG47" s="2">
        <f t="shared" si="2"/>
        <v>4377.8698146790857</v>
      </c>
      <c r="AH47" s="2" t="s">
        <v>29</v>
      </c>
      <c r="AI47" s="2" t="s">
        <v>29</v>
      </c>
      <c r="AJ47" s="2">
        <f t="shared" si="3"/>
        <v>4377.8698146790857</v>
      </c>
      <c r="AK47" s="2" t="s">
        <v>29</v>
      </c>
      <c r="AL47" s="2" t="s">
        <v>29</v>
      </c>
      <c r="AM47" s="2">
        <f t="shared" si="4"/>
        <v>4377.8698146790857</v>
      </c>
      <c r="AN47" s="2" t="s">
        <v>29</v>
      </c>
      <c r="AO47" s="2" t="s">
        <v>29</v>
      </c>
      <c r="AP47" s="2">
        <f t="shared" si="5"/>
        <v>4377.8698146790857</v>
      </c>
      <c r="AQ47" s="2" t="s">
        <v>29</v>
      </c>
      <c r="AR47" s="2" t="s">
        <v>29</v>
      </c>
      <c r="AS47" s="2">
        <f t="shared" si="6"/>
        <v>4377.8698146790857</v>
      </c>
      <c r="AT47" s="2" t="s">
        <v>29</v>
      </c>
      <c r="AU47" s="2" t="s">
        <v>29</v>
      </c>
      <c r="AV47" s="2">
        <f t="shared" si="7"/>
        <v>4377.8698146790857</v>
      </c>
      <c r="AW47" s="2" t="s">
        <v>29</v>
      </c>
      <c r="AX47" s="2" t="s">
        <v>29</v>
      </c>
      <c r="AY47" s="2">
        <f t="shared" si="8"/>
        <v>4377.8698146790857</v>
      </c>
      <c r="AZ47" s="2" t="s">
        <v>29</v>
      </c>
      <c r="BA47" s="2" t="s">
        <v>29</v>
      </c>
      <c r="BB47" s="2">
        <f t="shared" si="9"/>
        <v>4377.8698146790857</v>
      </c>
      <c r="BC47" s="2" t="s">
        <v>29</v>
      </c>
      <c r="BD47" s="2" t="s">
        <v>29</v>
      </c>
      <c r="BE47" s="2">
        <f t="shared" si="10"/>
        <v>4377.8698146790857</v>
      </c>
      <c r="BF47" s="2" t="s">
        <v>29</v>
      </c>
      <c r="BG47" s="2" t="s">
        <v>29</v>
      </c>
      <c r="BH47" s="2">
        <f t="shared" si="11"/>
        <v>4377.8698146790857</v>
      </c>
      <c r="BI47" s="2" t="s">
        <v>29</v>
      </c>
      <c r="BJ47" s="2" t="s">
        <v>29</v>
      </c>
      <c r="BK47" s="2">
        <f t="shared" si="12"/>
        <v>4377.8698146790857</v>
      </c>
      <c r="BL47" s="2" t="s">
        <v>29</v>
      </c>
      <c r="BM47" s="2" t="s">
        <v>29</v>
      </c>
      <c r="BN47" s="2">
        <f t="shared" si="13"/>
        <v>4377.8698146790857</v>
      </c>
      <c r="BO47" s="2" t="s">
        <v>29</v>
      </c>
      <c r="BP47" s="2" t="s">
        <v>29</v>
      </c>
      <c r="BQ47" s="2">
        <f t="shared" si="14"/>
        <v>4377.8698146790857</v>
      </c>
      <c r="BR47" s="2" t="s">
        <v>29</v>
      </c>
      <c r="BS47" s="2" t="s">
        <v>29</v>
      </c>
      <c r="BT47" s="2">
        <f>[9]Расчет_тарифа_стр.1_3!AF23</f>
        <v>1284.5999999999999</v>
      </c>
      <c r="BU47" s="2" t="str">
        <f>[9]Расчет_тарифа_стр.1_3!AG23</f>
        <v>х</v>
      </c>
      <c r="BV47" s="2" t="str">
        <f>[9]Расчет_тарифа_стр.1_3!AH23</f>
        <v>х</v>
      </c>
      <c r="BW47" s="2">
        <f>[9]Расчет_тарифа_стр.1_3!AI23</f>
        <v>0</v>
      </c>
      <c r="BX47" s="2">
        <f>[9]Расчет_тарифа_стр.1_3!AJ23</f>
        <v>1284.5999999999999</v>
      </c>
      <c r="BY47" s="2" t="str">
        <f>[9]Расчет_тарифа_стр.1_3!AK23</f>
        <v>х</v>
      </c>
      <c r="BZ47" s="2" t="str">
        <f>[9]Расчет_тарифа_стр.1_3!AL23</f>
        <v>х</v>
      </c>
      <c r="CA47" s="2">
        <f>[9]Расчет_тарифа_стр.1_3!AM23</f>
        <v>0</v>
      </c>
      <c r="CB47" s="2">
        <v>505</v>
      </c>
      <c r="CC47" s="2" t="s">
        <v>29</v>
      </c>
      <c r="CD47" s="2" t="s">
        <v>29</v>
      </c>
      <c r="CE47" s="2">
        <v>694.03949064543497</v>
      </c>
      <c r="CF47" s="2" t="s">
        <v>29</v>
      </c>
      <c r="CG47" s="2" t="s">
        <v>29</v>
      </c>
      <c r="CH47" s="2">
        <v>762.92123334880841</v>
      </c>
      <c r="CI47" s="2" t="s">
        <v>29</v>
      </c>
      <c r="CJ47" s="2" t="s">
        <v>29</v>
      </c>
      <c r="CK47" s="2">
        <v>838.63932260278102</v>
      </c>
      <c r="CL47" s="2" t="s">
        <v>29</v>
      </c>
      <c r="CM47" s="2" t="s">
        <v>29</v>
      </c>
      <c r="CN47" s="2">
        <v>921.87224928644093</v>
      </c>
      <c r="CO47" s="2" t="s">
        <v>29</v>
      </c>
      <c r="CP47" s="2" t="s">
        <v>29</v>
      </c>
      <c r="CQ47" s="21">
        <f t="shared" si="15"/>
        <v>921.87224928644093</v>
      </c>
      <c r="CR47" s="2" t="s">
        <v>29</v>
      </c>
      <c r="CS47" s="2" t="s">
        <v>29</v>
      </c>
      <c r="CT47" s="21">
        <f t="shared" si="16"/>
        <v>921.87224928644093</v>
      </c>
      <c r="CU47" s="2" t="s">
        <v>29</v>
      </c>
      <c r="CV47" s="2" t="s">
        <v>29</v>
      </c>
      <c r="CW47" s="21">
        <f t="shared" si="17"/>
        <v>921.87224928644093</v>
      </c>
      <c r="CX47" s="2" t="s">
        <v>29</v>
      </c>
      <c r="CY47" s="2" t="s">
        <v>29</v>
      </c>
      <c r="CZ47" s="21">
        <f t="shared" si="18"/>
        <v>921.87224928644093</v>
      </c>
      <c r="DA47" s="2" t="s">
        <v>29</v>
      </c>
      <c r="DB47" s="2" t="s">
        <v>29</v>
      </c>
      <c r="DC47" s="21">
        <f t="shared" si="19"/>
        <v>921.87224928644093</v>
      </c>
      <c r="DD47" s="2" t="s">
        <v>29</v>
      </c>
      <c r="DE47" s="2" t="s">
        <v>29</v>
      </c>
      <c r="DF47" s="21">
        <f t="shared" si="20"/>
        <v>921.87224928644093</v>
      </c>
      <c r="DG47" s="2" t="s">
        <v>29</v>
      </c>
      <c r="DH47" s="2" t="s">
        <v>29</v>
      </c>
      <c r="DI47" s="21">
        <f t="shared" si="21"/>
        <v>921.87224928644093</v>
      </c>
      <c r="DJ47" s="2" t="s">
        <v>29</v>
      </c>
      <c r="DK47" s="2" t="s">
        <v>29</v>
      </c>
      <c r="DL47" s="21">
        <f t="shared" si="22"/>
        <v>921.87224928644093</v>
      </c>
      <c r="DM47" s="2" t="s">
        <v>29</v>
      </c>
      <c r="DN47" s="2" t="s">
        <v>29</v>
      </c>
      <c r="DO47" s="21">
        <f t="shared" si="23"/>
        <v>921.87224928644093</v>
      </c>
      <c r="DP47" s="2" t="s">
        <v>29</v>
      </c>
      <c r="DQ47" s="2" t="s">
        <v>29</v>
      </c>
      <c r="DR47" s="21">
        <f t="shared" si="24"/>
        <v>921.87224928644093</v>
      </c>
      <c r="DS47" s="2" t="s">
        <v>29</v>
      </c>
      <c r="DT47" s="2" t="s">
        <v>29</v>
      </c>
      <c r="DU47" s="21">
        <f t="shared" si="25"/>
        <v>921.87224928644093</v>
      </c>
      <c r="DV47" s="2" t="s">
        <v>29</v>
      </c>
      <c r="DW47" s="2" t="s">
        <v>29</v>
      </c>
      <c r="DX47" s="21">
        <f t="shared" si="26"/>
        <v>921.87224928644093</v>
      </c>
      <c r="DY47" s="2" t="s">
        <v>29</v>
      </c>
      <c r="DZ47" s="2" t="s">
        <v>29</v>
      </c>
      <c r="EA47" s="21">
        <f t="shared" si="27"/>
        <v>921.87224928644093</v>
      </c>
      <c r="EB47" s="2" t="s">
        <v>29</v>
      </c>
      <c r="EC47" s="2" t="s">
        <v>29</v>
      </c>
      <c r="ED47" s="21">
        <f t="shared" si="28"/>
        <v>921.87224928644093</v>
      </c>
      <c r="EE47" s="2" t="s">
        <v>29</v>
      </c>
      <c r="EF47" s="2" t="s">
        <v>29</v>
      </c>
      <c r="EG47" s="21">
        <f t="shared" si="29"/>
        <v>921.87224928644093</v>
      </c>
      <c r="EH47" s="2" t="s">
        <v>29</v>
      </c>
      <c r="EI47" s="2" t="s">
        <v>29</v>
      </c>
    </row>
    <row r="48" spans="1:139">
      <c r="A48" s="1" t="s">
        <v>145</v>
      </c>
      <c r="B48" s="22" t="s">
        <v>146</v>
      </c>
      <c r="C48" s="19" t="s">
        <v>76</v>
      </c>
      <c r="D48" s="2">
        <f>[9]Расчет_тарифа_стр.1_3!D24</f>
        <v>0</v>
      </c>
      <c r="E48" s="2" t="s">
        <v>29</v>
      </c>
      <c r="F48" s="2" t="s">
        <v>29</v>
      </c>
      <c r="G48" s="2">
        <f>[9]Расчет_тарифа_стр.1_3!G24</f>
        <v>0</v>
      </c>
      <c r="H48" s="2">
        <f>[9]Расчет_тарифа_стр.1_3!H24</f>
        <v>0</v>
      </c>
      <c r="I48" s="2" t="s">
        <v>29</v>
      </c>
      <c r="J48" s="2" t="s">
        <v>29</v>
      </c>
      <c r="K48" s="2">
        <f>[9]Расчет_тарифа_стр.1_3!K24</f>
        <v>0</v>
      </c>
      <c r="L48" s="2">
        <v>15092</v>
      </c>
      <c r="M48" s="2" t="s">
        <v>29</v>
      </c>
      <c r="N48" s="2" t="s">
        <v>29</v>
      </c>
      <c r="O48" s="2">
        <v>14167.286895497056</v>
      </c>
      <c r="P48" s="2">
        <v>14167.286895497056</v>
      </c>
      <c r="Q48" s="2">
        <v>14167.286895497056</v>
      </c>
      <c r="R48" s="2">
        <v>13840.175083207447</v>
      </c>
      <c r="S48" s="2" t="s">
        <v>29</v>
      </c>
      <c r="T48" s="2" t="s">
        <v>29</v>
      </c>
      <c r="U48" s="2">
        <v>13480.598213823729</v>
      </c>
      <c r="V48" s="2" t="s">
        <v>29</v>
      </c>
      <c r="W48" s="2" t="s">
        <v>29</v>
      </c>
      <c r="X48" s="2">
        <v>13085.334208862261</v>
      </c>
      <c r="Y48" s="2" t="s">
        <v>29</v>
      </c>
      <c r="Z48" s="2" t="s">
        <v>29</v>
      </c>
      <c r="AA48" s="2">
        <f t="shared" si="0"/>
        <v>13085.334208862261</v>
      </c>
      <c r="AB48" s="2" t="s">
        <v>29</v>
      </c>
      <c r="AC48" s="2" t="s">
        <v>29</v>
      </c>
      <c r="AD48" s="2">
        <f t="shared" si="1"/>
        <v>13085.334208862261</v>
      </c>
      <c r="AE48" s="2" t="s">
        <v>29</v>
      </c>
      <c r="AF48" s="2" t="s">
        <v>29</v>
      </c>
      <c r="AG48" s="2">
        <f t="shared" si="2"/>
        <v>13085.334208862261</v>
      </c>
      <c r="AH48" s="2" t="s">
        <v>29</v>
      </c>
      <c r="AI48" s="2" t="s">
        <v>29</v>
      </c>
      <c r="AJ48" s="2">
        <f t="shared" si="3"/>
        <v>13085.334208862261</v>
      </c>
      <c r="AK48" s="2" t="s">
        <v>29</v>
      </c>
      <c r="AL48" s="2" t="s">
        <v>29</v>
      </c>
      <c r="AM48" s="2">
        <f t="shared" si="4"/>
        <v>13085.334208862261</v>
      </c>
      <c r="AN48" s="2" t="s">
        <v>29</v>
      </c>
      <c r="AO48" s="2" t="s">
        <v>29</v>
      </c>
      <c r="AP48" s="2">
        <f t="shared" si="5"/>
        <v>13085.334208862261</v>
      </c>
      <c r="AQ48" s="2" t="s">
        <v>29</v>
      </c>
      <c r="AR48" s="2" t="s">
        <v>29</v>
      </c>
      <c r="AS48" s="2">
        <f t="shared" si="6"/>
        <v>13085.334208862261</v>
      </c>
      <c r="AT48" s="2" t="s">
        <v>29</v>
      </c>
      <c r="AU48" s="2" t="s">
        <v>29</v>
      </c>
      <c r="AV48" s="2">
        <f t="shared" si="7"/>
        <v>13085.334208862261</v>
      </c>
      <c r="AW48" s="2" t="s">
        <v>29</v>
      </c>
      <c r="AX48" s="2" t="s">
        <v>29</v>
      </c>
      <c r="AY48" s="2">
        <f t="shared" si="8"/>
        <v>13085.334208862261</v>
      </c>
      <c r="AZ48" s="2" t="s">
        <v>29</v>
      </c>
      <c r="BA48" s="2" t="s">
        <v>29</v>
      </c>
      <c r="BB48" s="2">
        <f t="shared" si="9"/>
        <v>13085.334208862261</v>
      </c>
      <c r="BC48" s="2" t="s">
        <v>29</v>
      </c>
      <c r="BD48" s="2" t="s">
        <v>29</v>
      </c>
      <c r="BE48" s="2">
        <f t="shared" si="10"/>
        <v>13085.334208862261</v>
      </c>
      <c r="BF48" s="2" t="s">
        <v>29</v>
      </c>
      <c r="BG48" s="2" t="s">
        <v>29</v>
      </c>
      <c r="BH48" s="2">
        <f t="shared" si="11"/>
        <v>13085.334208862261</v>
      </c>
      <c r="BI48" s="2" t="s">
        <v>29</v>
      </c>
      <c r="BJ48" s="2" t="s">
        <v>29</v>
      </c>
      <c r="BK48" s="2">
        <f t="shared" si="12"/>
        <v>13085.334208862261</v>
      </c>
      <c r="BL48" s="2" t="s">
        <v>29</v>
      </c>
      <c r="BM48" s="2" t="s">
        <v>29</v>
      </c>
      <c r="BN48" s="2">
        <f t="shared" si="13"/>
        <v>13085.334208862261</v>
      </c>
      <c r="BO48" s="2" t="s">
        <v>29</v>
      </c>
      <c r="BP48" s="2" t="s">
        <v>29</v>
      </c>
      <c r="BQ48" s="2">
        <f t="shared" si="14"/>
        <v>13085.334208862261</v>
      </c>
      <c r="BR48" s="2" t="s">
        <v>29</v>
      </c>
      <c r="BS48" s="2" t="s">
        <v>29</v>
      </c>
      <c r="BT48" s="20">
        <f>[9]Расчет_тарифа_стр.1_3!AF24</f>
        <v>0</v>
      </c>
      <c r="BU48" s="21" t="str">
        <f>[9]Расчет_тарифа_стр.1_3!AG24</f>
        <v>х</v>
      </c>
      <c r="BV48" s="21" t="str">
        <f>[9]Расчет_тарифа_стр.1_3!AH24</f>
        <v>х</v>
      </c>
      <c r="BW48" s="21">
        <f>[9]Расчет_тарифа_стр.1_3!AI24</f>
        <v>0</v>
      </c>
      <c r="BX48" s="21">
        <f>[9]Расчет_тарифа_стр.1_3!AJ24</f>
        <v>0</v>
      </c>
      <c r="BY48" s="21" t="str">
        <f>[9]Расчет_тарифа_стр.1_3!AK24</f>
        <v>х</v>
      </c>
      <c r="BZ48" s="21" t="str">
        <f>[9]Расчет_тарифа_стр.1_3!AL24</f>
        <v>х</v>
      </c>
      <c r="CA48" s="21">
        <f>[9]Расчет_тарифа_стр.1_3!AM24</f>
        <v>0</v>
      </c>
      <c r="CB48" s="21">
        <v>3007</v>
      </c>
      <c r="CC48" s="2" t="s">
        <v>29</v>
      </c>
      <c r="CD48" s="2" t="s">
        <v>29</v>
      </c>
      <c r="CE48" s="21">
        <v>2983.2839233469917</v>
      </c>
      <c r="CF48" s="2" t="s">
        <v>29</v>
      </c>
      <c r="CG48" s="2" t="s">
        <v>29</v>
      </c>
      <c r="CH48" s="21">
        <v>2914.402180643619</v>
      </c>
      <c r="CI48" s="2" t="s">
        <v>29</v>
      </c>
      <c r="CJ48" s="2" t="s">
        <v>29</v>
      </c>
      <c r="CK48" s="21">
        <v>2838.6840913896458</v>
      </c>
      <c r="CL48" s="2" t="s">
        <v>29</v>
      </c>
      <c r="CM48" s="2" t="s">
        <v>29</v>
      </c>
      <c r="CN48" s="21">
        <v>2755.4511647059858</v>
      </c>
      <c r="CO48" s="2" t="s">
        <v>29</v>
      </c>
      <c r="CP48" s="2" t="s">
        <v>29</v>
      </c>
      <c r="CQ48" s="21">
        <f t="shared" si="15"/>
        <v>2755.4511647059858</v>
      </c>
      <c r="CR48" s="2" t="s">
        <v>29</v>
      </c>
      <c r="CS48" s="2" t="s">
        <v>29</v>
      </c>
      <c r="CT48" s="21">
        <f t="shared" si="16"/>
        <v>2755.4511647059858</v>
      </c>
      <c r="CU48" s="2" t="s">
        <v>29</v>
      </c>
      <c r="CV48" s="2" t="s">
        <v>29</v>
      </c>
      <c r="CW48" s="21">
        <f t="shared" si="17"/>
        <v>2755.4511647059858</v>
      </c>
      <c r="CX48" s="2" t="s">
        <v>29</v>
      </c>
      <c r="CY48" s="2" t="s">
        <v>29</v>
      </c>
      <c r="CZ48" s="21">
        <f t="shared" si="18"/>
        <v>2755.4511647059858</v>
      </c>
      <c r="DA48" s="2" t="s">
        <v>29</v>
      </c>
      <c r="DB48" s="2" t="s">
        <v>29</v>
      </c>
      <c r="DC48" s="21">
        <f t="shared" si="19"/>
        <v>2755.4511647059858</v>
      </c>
      <c r="DD48" s="2" t="s">
        <v>29</v>
      </c>
      <c r="DE48" s="2" t="s">
        <v>29</v>
      </c>
      <c r="DF48" s="21">
        <f t="shared" si="20"/>
        <v>2755.4511647059858</v>
      </c>
      <c r="DG48" s="2" t="s">
        <v>29</v>
      </c>
      <c r="DH48" s="2" t="s">
        <v>29</v>
      </c>
      <c r="DI48" s="21">
        <f t="shared" si="21"/>
        <v>2755.4511647059858</v>
      </c>
      <c r="DJ48" s="2" t="s">
        <v>29</v>
      </c>
      <c r="DK48" s="2" t="s">
        <v>29</v>
      </c>
      <c r="DL48" s="21">
        <f t="shared" si="22"/>
        <v>2755.4511647059858</v>
      </c>
      <c r="DM48" s="2" t="s">
        <v>29</v>
      </c>
      <c r="DN48" s="2" t="s">
        <v>29</v>
      </c>
      <c r="DO48" s="21">
        <f t="shared" si="23"/>
        <v>2755.4511647059858</v>
      </c>
      <c r="DP48" s="2" t="s">
        <v>29</v>
      </c>
      <c r="DQ48" s="2" t="s">
        <v>29</v>
      </c>
      <c r="DR48" s="21">
        <f t="shared" si="24"/>
        <v>2755.4511647059858</v>
      </c>
      <c r="DS48" s="2" t="s">
        <v>29</v>
      </c>
      <c r="DT48" s="2" t="s">
        <v>29</v>
      </c>
      <c r="DU48" s="21">
        <f t="shared" si="25"/>
        <v>2755.4511647059858</v>
      </c>
      <c r="DV48" s="2" t="s">
        <v>29</v>
      </c>
      <c r="DW48" s="2" t="s">
        <v>29</v>
      </c>
      <c r="DX48" s="21">
        <f t="shared" si="26"/>
        <v>2755.4511647059858</v>
      </c>
      <c r="DY48" s="2" t="s">
        <v>29</v>
      </c>
      <c r="DZ48" s="2" t="s">
        <v>29</v>
      </c>
      <c r="EA48" s="21">
        <f t="shared" si="27"/>
        <v>2755.4511647059858</v>
      </c>
      <c r="EB48" s="2" t="s">
        <v>29</v>
      </c>
      <c r="EC48" s="2" t="s">
        <v>29</v>
      </c>
      <c r="ED48" s="21">
        <f t="shared" si="28"/>
        <v>2755.4511647059858</v>
      </c>
      <c r="EE48" s="2" t="s">
        <v>29</v>
      </c>
      <c r="EF48" s="2" t="s">
        <v>29</v>
      </c>
      <c r="EG48" s="21">
        <f t="shared" si="29"/>
        <v>2755.4511647059858</v>
      </c>
      <c r="EH48" s="2" t="s">
        <v>29</v>
      </c>
      <c r="EI48" s="2" t="s">
        <v>29</v>
      </c>
    </row>
    <row r="49" spans="1:139">
      <c r="A49" s="1" t="s">
        <v>42</v>
      </c>
      <c r="B49" s="22" t="s">
        <v>147</v>
      </c>
      <c r="C49" s="19" t="s">
        <v>76</v>
      </c>
      <c r="D49" s="2">
        <f>[9]Расчет_тарифа_стр.1_3!D25</f>
        <v>4118.2501660991356</v>
      </c>
      <c r="E49" s="2" t="s">
        <v>29</v>
      </c>
      <c r="F49" s="2" t="s">
        <v>29</v>
      </c>
      <c r="G49" s="2">
        <f>[9]Расчет_тарифа_стр.1_3!G25</f>
        <v>4361</v>
      </c>
      <c r="H49" s="2">
        <f>[9]Расчет_тарифа_стр.1_3!H25</f>
        <v>5889.0266019839601</v>
      </c>
      <c r="I49" s="2" t="s">
        <v>29</v>
      </c>
      <c r="J49" s="2" t="s">
        <v>29</v>
      </c>
      <c r="K49" s="2">
        <f>[9]Расчет_тарифа_стр.1_3!K25</f>
        <v>0</v>
      </c>
      <c r="L49" s="2">
        <v>12129.936601983958</v>
      </c>
      <c r="M49" s="2" t="s">
        <v>29</v>
      </c>
      <c r="N49" s="2" t="s">
        <v>29</v>
      </c>
      <c r="O49" s="2">
        <v>17903.48</v>
      </c>
      <c r="P49" s="2">
        <v>17903.48</v>
      </c>
      <c r="Q49" s="2">
        <v>17903.48</v>
      </c>
      <c r="R49" s="2">
        <v>18452.98</v>
      </c>
      <c r="S49" s="2" t="s">
        <v>29</v>
      </c>
      <c r="T49" s="2" t="s">
        <v>29</v>
      </c>
      <c r="U49" s="2">
        <v>15749.31</v>
      </c>
      <c r="V49" s="2" t="s">
        <v>29</v>
      </c>
      <c r="W49" s="2" t="s">
        <v>29</v>
      </c>
      <c r="X49" s="2">
        <v>15646.45</v>
      </c>
      <c r="Y49" s="2" t="s">
        <v>29</v>
      </c>
      <c r="Z49" s="2" t="s">
        <v>29</v>
      </c>
      <c r="AA49" s="2">
        <f t="shared" si="0"/>
        <v>15646.45</v>
      </c>
      <c r="AB49" s="2" t="s">
        <v>29</v>
      </c>
      <c r="AC49" s="2" t="s">
        <v>29</v>
      </c>
      <c r="AD49" s="2">
        <f t="shared" si="1"/>
        <v>15646.45</v>
      </c>
      <c r="AE49" s="2" t="s">
        <v>29</v>
      </c>
      <c r="AF49" s="2" t="s">
        <v>29</v>
      </c>
      <c r="AG49" s="2">
        <f t="shared" si="2"/>
        <v>15646.45</v>
      </c>
      <c r="AH49" s="2" t="s">
        <v>29</v>
      </c>
      <c r="AI49" s="2" t="s">
        <v>29</v>
      </c>
      <c r="AJ49" s="2">
        <f t="shared" si="3"/>
        <v>15646.45</v>
      </c>
      <c r="AK49" s="2" t="s">
        <v>29</v>
      </c>
      <c r="AL49" s="2" t="s">
        <v>29</v>
      </c>
      <c r="AM49" s="2">
        <f t="shared" si="4"/>
        <v>15646.45</v>
      </c>
      <c r="AN49" s="2" t="s">
        <v>29</v>
      </c>
      <c r="AO49" s="2" t="s">
        <v>29</v>
      </c>
      <c r="AP49" s="2">
        <f t="shared" si="5"/>
        <v>15646.45</v>
      </c>
      <c r="AQ49" s="2" t="s">
        <v>29</v>
      </c>
      <c r="AR49" s="2" t="s">
        <v>29</v>
      </c>
      <c r="AS49" s="2">
        <f t="shared" si="6"/>
        <v>15646.45</v>
      </c>
      <c r="AT49" s="2" t="s">
        <v>29</v>
      </c>
      <c r="AU49" s="2" t="s">
        <v>29</v>
      </c>
      <c r="AV49" s="2">
        <f t="shared" si="7"/>
        <v>15646.45</v>
      </c>
      <c r="AW49" s="2" t="s">
        <v>29</v>
      </c>
      <c r="AX49" s="2" t="s">
        <v>29</v>
      </c>
      <c r="AY49" s="2">
        <f t="shared" si="8"/>
        <v>15646.45</v>
      </c>
      <c r="AZ49" s="2" t="s">
        <v>29</v>
      </c>
      <c r="BA49" s="2" t="s">
        <v>29</v>
      </c>
      <c r="BB49" s="2">
        <f t="shared" si="9"/>
        <v>15646.45</v>
      </c>
      <c r="BC49" s="2" t="s">
        <v>29</v>
      </c>
      <c r="BD49" s="2" t="s">
        <v>29</v>
      </c>
      <c r="BE49" s="2">
        <f t="shared" si="10"/>
        <v>15646.45</v>
      </c>
      <c r="BF49" s="2" t="s">
        <v>29</v>
      </c>
      <c r="BG49" s="2" t="s">
        <v>29</v>
      </c>
      <c r="BH49" s="2">
        <f t="shared" si="11"/>
        <v>15646.45</v>
      </c>
      <c r="BI49" s="2" t="s">
        <v>29</v>
      </c>
      <c r="BJ49" s="2" t="s">
        <v>29</v>
      </c>
      <c r="BK49" s="2">
        <f t="shared" si="12"/>
        <v>15646.45</v>
      </c>
      <c r="BL49" s="2" t="s">
        <v>29</v>
      </c>
      <c r="BM49" s="2" t="s">
        <v>29</v>
      </c>
      <c r="BN49" s="2">
        <f t="shared" si="13"/>
        <v>15646.45</v>
      </c>
      <c r="BO49" s="2" t="s">
        <v>29</v>
      </c>
      <c r="BP49" s="2" t="s">
        <v>29</v>
      </c>
      <c r="BQ49" s="2">
        <f t="shared" si="14"/>
        <v>15646.45</v>
      </c>
      <c r="BR49" s="2" t="s">
        <v>29</v>
      </c>
      <c r="BS49" s="2" t="s">
        <v>29</v>
      </c>
      <c r="BT49" s="20">
        <f>[9]Расчет_тарифа_стр.1_3!AF25</f>
        <v>8441.5870002688862</v>
      </c>
      <c r="BU49" s="21" t="str">
        <f>[9]Расчет_тарифа_стр.1_3!AG25</f>
        <v>х</v>
      </c>
      <c r="BV49" s="21" t="str">
        <f>[9]Расчет_тарифа_стр.1_3!AH25</f>
        <v>х</v>
      </c>
      <c r="BW49" s="21">
        <f>[9]Расчет_тарифа_стр.1_3!AI25</f>
        <v>1914</v>
      </c>
      <c r="BX49" s="21">
        <f>[9]Расчет_тарифа_стр.1_3!AJ25</f>
        <v>9789.3507026438601</v>
      </c>
      <c r="BY49" s="21" t="str">
        <f>[9]Расчет_тарифа_стр.1_3!AK25</f>
        <v>х</v>
      </c>
      <c r="BZ49" s="21" t="str">
        <f>[9]Расчет_тарифа_стр.1_3!AL25</f>
        <v>х</v>
      </c>
      <c r="CA49" s="21">
        <f>[9]Расчет_тарифа_стр.1_3!AM25</f>
        <v>0</v>
      </c>
      <c r="CB49" s="21">
        <v>9789.6769124606599</v>
      </c>
      <c r="CC49" s="2" t="s">
        <v>29</v>
      </c>
      <c r="CD49" s="2" t="s">
        <v>29</v>
      </c>
      <c r="CE49" s="21">
        <v>10815.81</v>
      </c>
      <c r="CF49" s="2" t="s">
        <v>29</v>
      </c>
      <c r="CG49" s="2" t="s">
        <v>29</v>
      </c>
      <c r="CH49" s="21">
        <v>7179.04</v>
      </c>
      <c r="CI49" s="2" t="s">
        <v>29</v>
      </c>
      <c r="CJ49" s="2" t="s">
        <v>29</v>
      </c>
      <c r="CK49" s="21">
        <v>7941.68</v>
      </c>
      <c r="CL49" s="2" t="s">
        <v>29</v>
      </c>
      <c r="CM49" s="2" t="s">
        <v>29</v>
      </c>
      <c r="CN49" s="21">
        <v>8834.16</v>
      </c>
      <c r="CO49" s="2" t="s">
        <v>29</v>
      </c>
      <c r="CP49" s="2" t="s">
        <v>29</v>
      </c>
      <c r="CQ49" s="21">
        <f t="shared" si="15"/>
        <v>8834.16</v>
      </c>
      <c r="CR49" s="2" t="s">
        <v>29</v>
      </c>
      <c r="CS49" s="2" t="s">
        <v>29</v>
      </c>
      <c r="CT49" s="21">
        <f t="shared" si="16"/>
        <v>8834.16</v>
      </c>
      <c r="CU49" s="2" t="s">
        <v>29</v>
      </c>
      <c r="CV49" s="2" t="s">
        <v>29</v>
      </c>
      <c r="CW49" s="21">
        <f t="shared" si="17"/>
        <v>8834.16</v>
      </c>
      <c r="CX49" s="2" t="s">
        <v>29</v>
      </c>
      <c r="CY49" s="2" t="s">
        <v>29</v>
      </c>
      <c r="CZ49" s="21">
        <f t="shared" si="18"/>
        <v>8834.16</v>
      </c>
      <c r="DA49" s="2" t="s">
        <v>29</v>
      </c>
      <c r="DB49" s="2" t="s">
        <v>29</v>
      </c>
      <c r="DC49" s="21">
        <f t="shared" si="19"/>
        <v>8834.16</v>
      </c>
      <c r="DD49" s="2" t="s">
        <v>29</v>
      </c>
      <c r="DE49" s="2" t="s">
        <v>29</v>
      </c>
      <c r="DF49" s="21">
        <f t="shared" si="20"/>
        <v>8834.16</v>
      </c>
      <c r="DG49" s="2" t="s">
        <v>29</v>
      </c>
      <c r="DH49" s="2" t="s">
        <v>29</v>
      </c>
      <c r="DI49" s="21">
        <f t="shared" si="21"/>
        <v>8834.16</v>
      </c>
      <c r="DJ49" s="2" t="s">
        <v>29</v>
      </c>
      <c r="DK49" s="2" t="s">
        <v>29</v>
      </c>
      <c r="DL49" s="21">
        <f t="shared" si="22"/>
        <v>8834.16</v>
      </c>
      <c r="DM49" s="2" t="s">
        <v>29</v>
      </c>
      <c r="DN49" s="2" t="s">
        <v>29</v>
      </c>
      <c r="DO49" s="21">
        <f t="shared" si="23"/>
        <v>8834.16</v>
      </c>
      <c r="DP49" s="2" t="s">
        <v>29</v>
      </c>
      <c r="DQ49" s="2" t="s">
        <v>29</v>
      </c>
      <c r="DR49" s="21">
        <f t="shared" si="24"/>
        <v>8834.16</v>
      </c>
      <c r="DS49" s="2" t="s">
        <v>29</v>
      </c>
      <c r="DT49" s="2" t="s">
        <v>29</v>
      </c>
      <c r="DU49" s="21">
        <f t="shared" si="25"/>
        <v>8834.16</v>
      </c>
      <c r="DV49" s="2" t="s">
        <v>29</v>
      </c>
      <c r="DW49" s="2" t="s">
        <v>29</v>
      </c>
      <c r="DX49" s="21">
        <f t="shared" si="26"/>
        <v>8834.16</v>
      </c>
      <c r="DY49" s="2" t="s">
        <v>29</v>
      </c>
      <c r="DZ49" s="2" t="s">
        <v>29</v>
      </c>
      <c r="EA49" s="21">
        <f t="shared" si="27"/>
        <v>8834.16</v>
      </c>
      <c r="EB49" s="2" t="s">
        <v>29</v>
      </c>
      <c r="EC49" s="2" t="s">
        <v>29</v>
      </c>
      <c r="ED49" s="21">
        <f t="shared" si="28"/>
        <v>8834.16</v>
      </c>
      <c r="EE49" s="2" t="s">
        <v>29</v>
      </c>
      <c r="EF49" s="2" t="s">
        <v>29</v>
      </c>
      <c r="EG49" s="21">
        <f t="shared" si="29"/>
        <v>8834.16</v>
      </c>
      <c r="EH49" s="2" t="s">
        <v>29</v>
      </c>
      <c r="EI49" s="2" t="s">
        <v>29</v>
      </c>
    </row>
    <row r="50" spans="1:139">
      <c r="A50" s="1" t="s">
        <v>148</v>
      </c>
      <c r="B50" s="22" t="s">
        <v>149</v>
      </c>
      <c r="C50" s="19" t="s">
        <v>76</v>
      </c>
      <c r="D50" s="2">
        <f>[9]Расчет_тарифа_стр.1_3!D26</f>
        <v>866.48410865198628</v>
      </c>
      <c r="E50" s="2" t="s">
        <v>29</v>
      </c>
      <c r="F50" s="2" t="s">
        <v>29</v>
      </c>
      <c r="G50" s="2">
        <f>[9]Расчет_тарифа_стр.1_3!G26</f>
        <v>3953</v>
      </c>
      <c r="H50" s="2">
        <f>[9]Расчет_тарифа_стр.1_3!H26</f>
        <v>930.60393269223334</v>
      </c>
      <c r="I50" s="2" t="s">
        <v>29</v>
      </c>
      <c r="J50" s="2" t="s">
        <v>29</v>
      </c>
      <c r="K50" s="2">
        <f>[9]Расчет_тарифа_стр.1_3!K26</f>
        <v>0</v>
      </c>
      <c r="L50" s="2">
        <f>L51+L52</f>
        <v>974.33744735816958</v>
      </c>
      <c r="M50" s="2" t="s">
        <v>29</v>
      </c>
      <c r="N50" s="2" t="s">
        <v>29</v>
      </c>
      <c r="O50" s="2">
        <f>O51+O52</f>
        <v>3510.4854395254829</v>
      </c>
      <c r="P50" s="2">
        <f t="shared" ref="P50:R50" si="42">P51+P52</f>
        <v>3511.4854395254833</v>
      </c>
      <c r="Q50" s="2">
        <f t="shared" si="42"/>
        <v>3512.4854395254833</v>
      </c>
      <c r="R50" s="2">
        <f t="shared" si="42"/>
        <v>9535.2815281120766</v>
      </c>
      <c r="S50" s="2" t="s">
        <v>29</v>
      </c>
      <c r="T50" s="2" t="s">
        <v>29</v>
      </c>
      <c r="U50" s="2">
        <f t="shared" ref="U50" si="43">U51+U52</f>
        <v>13769.276111614821</v>
      </c>
      <c r="V50" s="2" t="s">
        <v>29</v>
      </c>
      <c r="W50" s="2" t="s">
        <v>29</v>
      </c>
      <c r="X50" s="2">
        <f t="shared" ref="X50" si="44">X51+X52</f>
        <v>15026.768079565951</v>
      </c>
      <c r="Y50" s="2" t="s">
        <v>29</v>
      </c>
      <c r="Z50" s="2" t="s">
        <v>29</v>
      </c>
      <c r="AA50" s="2">
        <f t="shared" si="0"/>
        <v>15026.768079565951</v>
      </c>
      <c r="AB50" s="2" t="s">
        <v>29</v>
      </c>
      <c r="AC50" s="2" t="s">
        <v>29</v>
      </c>
      <c r="AD50" s="2">
        <f t="shared" si="1"/>
        <v>15026.768079565951</v>
      </c>
      <c r="AE50" s="2" t="s">
        <v>29</v>
      </c>
      <c r="AF50" s="2" t="s">
        <v>29</v>
      </c>
      <c r="AG50" s="2">
        <f t="shared" si="2"/>
        <v>15026.768079565951</v>
      </c>
      <c r="AH50" s="2" t="s">
        <v>29</v>
      </c>
      <c r="AI50" s="2" t="s">
        <v>29</v>
      </c>
      <c r="AJ50" s="2">
        <f t="shared" si="3"/>
        <v>15026.768079565951</v>
      </c>
      <c r="AK50" s="2" t="s">
        <v>29</v>
      </c>
      <c r="AL50" s="2" t="s">
        <v>29</v>
      </c>
      <c r="AM50" s="2">
        <f t="shared" si="4"/>
        <v>15026.768079565951</v>
      </c>
      <c r="AN50" s="2" t="s">
        <v>29</v>
      </c>
      <c r="AO50" s="2" t="s">
        <v>29</v>
      </c>
      <c r="AP50" s="2">
        <f t="shared" si="5"/>
        <v>15026.768079565951</v>
      </c>
      <c r="AQ50" s="2" t="s">
        <v>29</v>
      </c>
      <c r="AR50" s="2" t="s">
        <v>29</v>
      </c>
      <c r="AS50" s="2">
        <f t="shared" si="6"/>
        <v>15026.768079565951</v>
      </c>
      <c r="AT50" s="2" t="s">
        <v>29</v>
      </c>
      <c r="AU50" s="2" t="s">
        <v>29</v>
      </c>
      <c r="AV50" s="2">
        <f t="shared" si="7"/>
        <v>15026.768079565951</v>
      </c>
      <c r="AW50" s="2" t="s">
        <v>29</v>
      </c>
      <c r="AX50" s="2" t="s">
        <v>29</v>
      </c>
      <c r="AY50" s="2">
        <f t="shared" si="8"/>
        <v>15026.768079565951</v>
      </c>
      <c r="AZ50" s="2" t="s">
        <v>29</v>
      </c>
      <c r="BA50" s="2" t="s">
        <v>29</v>
      </c>
      <c r="BB50" s="2">
        <f t="shared" si="9"/>
        <v>15026.768079565951</v>
      </c>
      <c r="BC50" s="2" t="s">
        <v>29</v>
      </c>
      <c r="BD50" s="2" t="s">
        <v>29</v>
      </c>
      <c r="BE50" s="2">
        <f t="shared" si="10"/>
        <v>15026.768079565951</v>
      </c>
      <c r="BF50" s="2" t="s">
        <v>29</v>
      </c>
      <c r="BG50" s="2" t="s">
        <v>29</v>
      </c>
      <c r="BH50" s="2">
        <f t="shared" si="11"/>
        <v>15026.768079565951</v>
      </c>
      <c r="BI50" s="2" t="s">
        <v>29</v>
      </c>
      <c r="BJ50" s="2" t="s">
        <v>29</v>
      </c>
      <c r="BK50" s="2">
        <f t="shared" si="12"/>
        <v>15026.768079565951</v>
      </c>
      <c r="BL50" s="2" t="s">
        <v>29</v>
      </c>
      <c r="BM50" s="2" t="s">
        <v>29</v>
      </c>
      <c r="BN50" s="2">
        <f t="shared" si="13"/>
        <v>15026.768079565951</v>
      </c>
      <c r="BO50" s="2" t="s">
        <v>29</v>
      </c>
      <c r="BP50" s="2" t="s">
        <v>29</v>
      </c>
      <c r="BQ50" s="2">
        <f t="shared" si="14"/>
        <v>15026.768079565951</v>
      </c>
      <c r="BR50" s="2" t="s">
        <v>29</v>
      </c>
      <c r="BS50" s="2" t="s">
        <v>29</v>
      </c>
      <c r="BT50" s="20">
        <f>[9]Расчет_тарифа_стр.1_3!AF26</f>
        <v>1431.3068102603322</v>
      </c>
      <c r="BU50" s="21" t="str">
        <f>[9]Расчет_тарифа_стр.1_3!AG26</f>
        <v>х</v>
      </c>
      <c r="BV50" s="21" t="str">
        <f>[9]Расчет_тарифа_стр.1_3!AH26</f>
        <v>х</v>
      </c>
      <c r="BW50" s="21">
        <f>[9]Расчет_тарифа_стр.1_3!AI26</f>
        <v>-27202</v>
      </c>
      <c r="BX50" s="21">
        <f>[9]Расчет_тарифа_стр.1_3!AJ26</f>
        <v>1710.4116382610971</v>
      </c>
      <c r="BY50" s="21" t="str">
        <f>[9]Расчет_тарифа_стр.1_3!AK26</f>
        <v>х</v>
      </c>
      <c r="BZ50" s="21" t="str">
        <f>[9]Расчет_тарифа_стр.1_3!AL26</f>
        <v>х</v>
      </c>
      <c r="CA50" s="21">
        <f>[9]Расчет_тарифа_стр.1_3!AM26</f>
        <v>0</v>
      </c>
      <c r="CB50" s="2">
        <f>CB51+CB52</f>
        <v>1790.8000226418292</v>
      </c>
      <c r="CC50" s="2" t="s">
        <v>29</v>
      </c>
      <c r="CD50" s="2" t="s">
        <v>29</v>
      </c>
      <c r="CE50" s="2">
        <f>CE51+CE52</f>
        <v>3612.7189790712719</v>
      </c>
      <c r="CF50" s="2" t="s">
        <v>29</v>
      </c>
      <c r="CG50" s="2" t="s">
        <v>29</v>
      </c>
      <c r="CH50" s="2">
        <f>CH51+CH52</f>
        <v>7871.4457102621145</v>
      </c>
      <c r="CI50" s="2" t="s">
        <v>29</v>
      </c>
      <c r="CJ50" s="2" t="s">
        <v>29</v>
      </c>
      <c r="CK50" s="2">
        <f>CK51+CK52</f>
        <v>10883.133269070724</v>
      </c>
      <c r="CL50" s="2" t="s">
        <v>29</v>
      </c>
      <c r="CM50" s="2" t="s">
        <v>29</v>
      </c>
      <c r="CN50" s="2">
        <f>CN51+CN52</f>
        <v>11820.528634889972</v>
      </c>
      <c r="CO50" s="2" t="s">
        <v>29</v>
      </c>
      <c r="CP50" s="2" t="s">
        <v>29</v>
      </c>
      <c r="CQ50" s="21">
        <f t="shared" si="15"/>
        <v>11820.528634889972</v>
      </c>
      <c r="CR50" s="2" t="s">
        <v>29</v>
      </c>
      <c r="CS50" s="2" t="s">
        <v>29</v>
      </c>
      <c r="CT50" s="21">
        <f t="shared" si="16"/>
        <v>11820.528634889972</v>
      </c>
      <c r="CU50" s="2" t="s">
        <v>29</v>
      </c>
      <c r="CV50" s="2" t="s">
        <v>29</v>
      </c>
      <c r="CW50" s="21">
        <f t="shared" si="17"/>
        <v>11820.528634889972</v>
      </c>
      <c r="CX50" s="2" t="s">
        <v>29</v>
      </c>
      <c r="CY50" s="2" t="s">
        <v>29</v>
      </c>
      <c r="CZ50" s="21">
        <f t="shared" si="18"/>
        <v>11820.528634889972</v>
      </c>
      <c r="DA50" s="2" t="s">
        <v>29</v>
      </c>
      <c r="DB50" s="2" t="s">
        <v>29</v>
      </c>
      <c r="DC50" s="21">
        <f t="shared" si="19"/>
        <v>11820.528634889972</v>
      </c>
      <c r="DD50" s="2" t="s">
        <v>29</v>
      </c>
      <c r="DE50" s="2" t="s">
        <v>29</v>
      </c>
      <c r="DF50" s="21">
        <f t="shared" si="20"/>
        <v>11820.528634889972</v>
      </c>
      <c r="DG50" s="2" t="s">
        <v>29</v>
      </c>
      <c r="DH50" s="2" t="s">
        <v>29</v>
      </c>
      <c r="DI50" s="21">
        <f t="shared" si="21"/>
        <v>11820.528634889972</v>
      </c>
      <c r="DJ50" s="2" t="s">
        <v>29</v>
      </c>
      <c r="DK50" s="2" t="s">
        <v>29</v>
      </c>
      <c r="DL50" s="21">
        <f t="shared" si="22"/>
        <v>11820.528634889972</v>
      </c>
      <c r="DM50" s="2" t="s">
        <v>29</v>
      </c>
      <c r="DN50" s="2" t="s">
        <v>29</v>
      </c>
      <c r="DO50" s="21">
        <f t="shared" si="23"/>
        <v>11820.528634889972</v>
      </c>
      <c r="DP50" s="2" t="s">
        <v>29</v>
      </c>
      <c r="DQ50" s="2" t="s">
        <v>29</v>
      </c>
      <c r="DR50" s="21">
        <f t="shared" si="24"/>
        <v>11820.528634889972</v>
      </c>
      <c r="DS50" s="2" t="s">
        <v>29</v>
      </c>
      <c r="DT50" s="2" t="s">
        <v>29</v>
      </c>
      <c r="DU50" s="21">
        <f t="shared" si="25"/>
        <v>11820.528634889972</v>
      </c>
      <c r="DV50" s="2" t="s">
        <v>29</v>
      </c>
      <c r="DW50" s="2" t="s">
        <v>29</v>
      </c>
      <c r="DX50" s="21">
        <f t="shared" si="26"/>
        <v>11820.528634889972</v>
      </c>
      <c r="DY50" s="2" t="s">
        <v>29</v>
      </c>
      <c r="DZ50" s="2" t="s">
        <v>29</v>
      </c>
      <c r="EA50" s="21">
        <f t="shared" si="27"/>
        <v>11820.528634889972</v>
      </c>
      <c r="EB50" s="2" t="s">
        <v>29</v>
      </c>
      <c r="EC50" s="2" t="s">
        <v>29</v>
      </c>
      <c r="ED50" s="21">
        <f t="shared" si="28"/>
        <v>11820.528634889972</v>
      </c>
      <c r="EE50" s="2" t="s">
        <v>29</v>
      </c>
      <c r="EF50" s="2" t="s">
        <v>29</v>
      </c>
      <c r="EG50" s="21">
        <f t="shared" si="29"/>
        <v>11820.528634889972</v>
      </c>
      <c r="EH50" s="2" t="s">
        <v>29</v>
      </c>
      <c r="EI50" s="2" t="s">
        <v>29</v>
      </c>
    </row>
    <row r="51" spans="1:139">
      <c r="A51" s="1" t="s">
        <v>150</v>
      </c>
      <c r="B51" s="22" t="s">
        <v>151</v>
      </c>
      <c r="C51" s="19" t="s">
        <v>76</v>
      </c>
      <c r="D51" s="2">
        <f>[9]Расчет_тарифа_стр.1_3!D27</f>
        <v>0</v>
      </c>
      <c r="E51" s="2" t="s">
        <v>29</v>
      </c>
      <c r="F51" s="2" t="s">
        <v>29</v>
      </c>
      <c r="G51" s="2">
        <f>[9]Расчет_тарифа_стр.1_3!G27</f>
        <v>0</v>
      </c>
      <c r="H51" s="2">
        <f>[9]Расчет_тарифа_стр.1_3!H27</f>
        <v>0</v>
      </c>
      <c r="I51" s="2" t="s">
        <v>29</v>
      </c>
      <c r="J51" s="2" t="s">
        <v>29</v>
      </c>
      <c r="K51" s="2">
        <f>[9]Расчет_тарифа_стр.1_3!K27</f>
        <v>0</v>
      </c>
      <c r="L51" s="2">
        <v>0</v>
      </c>
      <c r="M51" s="2" t="s">
        <v>29</v>
      </c>
      <c r="N51" s="2" t="s">
        <v>29</v>
      </c>
      <c r="O51" s="2">
        <v>2490.3541321414796</v>
      </c>
      <c r="P51" s="2">
        <v>2491.35413214148</v>
      </c>
      <c r="Q51" s="2">
        <v>2492.35413214148</v>
      </c>
      <c r="R51" s="2">
        <v>8467.2040492810247</v>
      </c>
      <c r="S51" s="2" t="s">
        <v>29</v>
      </c>
      <c r="T51" s="2" t="s">
        <v>29</v>
      </c>
      <c r="U51" s="2">
        <v>12650.99899127871</v>
      </c>
      <c r="V51" s="2" t="s">
        <v>29</v>
      </c>
      <c r="W51" s="2" t="s">
        <v>29</v>
      </c>
      <c r="X51" s="2">
        <v>13855.931934574042</v>
      </c>
      <c r="Y51" s="2" t="s">
        <v>29</v>
      </c>
      <c r="Z51" s="2" t="s">
        <v>29</v>
      </c>
      <c r="AA51" s="2">
        <f t="shared" si="0"/>
        <v>13855.931934574042</v>
      </c>
      <c r="AB51" s="2" t="s">
        <v>29</v>
      </c>
      <c r="AC51" s="2" t="s">
        <v>29</v>
      </c>
      <c r="AD51" s="2">
        <f t="shared" si="1"/>
        <v>13855.931934574042</v>
      </c>
      <c r="AE51" s="2" t="s">
        <v>29</v>
      </c>
      <c r="AF51" s="2" t="s">
        <v>29</v>
      </c>
      <c r="AG51" s="2">
        <f t="shared" si="2"/>
        <v>13855.931934574042</v>
      </c>
      <c r="AH51" s="2" t="s">
        <v>29</v>
      </c>
      <c r="AI51" s="2" t="s">
        <v>29</v>
      </c>
      <c r="AJ51" s="2">
        <f t="shared" si="3"/>
        <v>13855.931934574042</v>
      </c>
      <c r="AK51" s="2" t="s">
        <v>29</v>
      </c>
      <c r="AL51" s="2" t="s">
        <v>29</v>
      </c>
      <c r="AM51" s="2">
        <f t="shared" si="4"/>
        <v>13855.931934574042</v>
      </c>
      <c r="AN51" s="2" t="s">
        <v>29</v>
      </c>
      <c r="AO51" s="2" t="s">
        <v>29</v>
      </c>
      <c r="AP51" s="2">
        <f t="shared" si="5"/>
        <v>13855.931934574042</v>
      </c>
      <c r="AQ51" s="2" t="s">
        <v>29</v>
      </c>
      <c r="AR51" s="2" t="s">
        <v>29</v>
      </c>
      <c r="AS51" s="2">
        <f t="shared" si="6"/>
        <v>13855.931934574042</v>
      </c>
      <c r="AT51" s="2" t="s">
        <v>29</v>
      </c>
      <c r="AU51" s="2" t="s">
        <v>29</v>
      </c>
      <c r="AV51" s="2">
        <f t="shared" si="7"/>
        <v>13855.931934574042</v>
      </c>
      <c r="AW51" s="2" t="s">
        <v>29</v>
      </c>
      <c r="AX51" s="2" t="s">
        <v>29</v>
      </c>
      <c r="AY51" s="2">
        <f t="shared" si="8"/>
        <v>13855.931934574042</v>
      </c>
      <c r="AZ51" s="2" t="s">
        <v>29</v>
      </c>
      <c r="BA51" s="2" t="s">
        <v>29</v>
      </c>
      <c r="BB51" s="2">
        <f t="shared" si="9"/>
        <v>13855.931934574042</v>
      </c>
      <c r="BC51" s="2" t="s">
        <v>29</v>
      </c>
      <c r="BD51" s="2" t="s">
        <v>29</v>
      </c>
      <c r="BE51" s="2">
        <f t="shared" si="10"/>
        <v>13855.931934574042</v>
      </c>
      <c r="BF51" s="2" t="s">
        <v>29</v>
      </c>
      <c r="BG51" s="2" t="s">
        <v>29</v>
      </c>
      <c r="BH51" s="2">
        <f t="shared" si="11"/>
        <v>13855.931934574042</v>
      </c>
      <c r="BI51" s="2" t="s">
        <v>29</v>
      </c>
      <c r="BJ51" s="2" t="s">
        <v>29</v>
      </c>
      <c r="BK51" s="2">
        <f t="shared" si="12"/>
        <v>13855.931934574042</v>
      </c>
      <c r="BL51" s="2" t="s">
        <v>29</v>
      </c>
      <c r="BM51" s="2" t="s">
        <v>29</v>
      </c>
      <c r="BN51" s="2">
        <f t="shared" si="13"/>
        <v>13855.931934574042</v>
      </c>
      <c r="BO51" s="2" t="s">
        <v>29</v>
      </c>
      <c r="BP51" s="2" t="s">
        <v>29</v>
      </c>
      <c r="BQ51" s="2">
        <f t="shared" si="14"/>
        <v>13855.931934574042</v>
      </c>
      <c r="BR51" s="2" t="s">
        <v>29</v>
      </c>
      <c r="BS51" s="2" t="s">
        <v>29</v>
      </c>
      <c r="BT51" s="20">
        <f>[9]Расчет_тарифа_стр.1_3!AF27</f>
        <v>0</v>
      </c>
      <c r="BU51" s="21" t="str">
        <f>[9]Расчет_тарифа_стр.1_3!AG27</f>
        <v>х</v>
      </c>
      <c r="BV51" s="21" t="str">
        <f>[9]Расчет_тарифа_стр.1_3!AH27</f>
        <v>х</v>
      </c>
      <c r="BW51" s="21">
        <f>[9]Расчет_тарифа_стр.1_3!AI27</f>
        <v>0</v>
      </c>
      <c r="BX51" s="21">
        <f>[9]Расчет_тарифа_стр.1_3!AJ27</f>
        <v>0</v>
      </c>
      <c r="BY51" s="21" t="str">
        <f>[9]Расчет_тарифа_стр.1_3!AK27</f>
        <v>х</v>
      </c>
      <c r="BZ51" s="21" t="str">
        <f>[9]Расчет_тарифа_стр.1_3!AL27</f>
        <v>х</v>
      </c>
      <c r="CA51" s="21">
        <f>[9]Расчет_тарифа_стр.1_3!AM27</f>
        <v>0</v>
      </c>
      <c r="CB51" s="21">
        <v>0</v>
      </c>
      <c r="CC51" s="2" t="s">
        <v>29</v>
      </c>
      <c r="CD51" s="2" t="s">
        <v>29</v>
      </c>
      <c r="CE51" s="21">
        <v>1737.751355365277</v>
      </c>
      <c r="CF51" s="2" t="s">
        <v>29</v>
      </c>
      <c r="CG51" s="2" t="s">
        <v>29</v>
      </c>
      <c r="CH51" s="21">
        <v>5908.354608241938</v>
      </c>
      <c r="CI51" s="2" t="s">
        <v>29</v>
      </c>
      <c r="CJ51" s="2" t="s">
        <v>29</v>
      </c>
      <c r="CK51" s="21">
        <v>8827.7768852556001</v>
      </c>
      <c r="CL51" s="2" t="s">
        <v>29</v>
      </c>
      <c r="CM51" s="2" t="s">
        <v>29</v>
      </c>
      <c r="CN51" s="21">
        <v>9668.5705010355359</v>
      </c>
      <c r="CO51" s="2" t="s">
        <v>29</v>
      </c>
      <c r="CP51" s="2" t="s">
        <v>29</v>
      </c>
      <c r="CQ51" s="21">
        <f t="shared" si="15"/>
        <v>9668.5705010355359</v>
      </c>
      <c r="CR51" s="2" t="s">
        <v>29</v>
      </c>
      <c r="CS51" s="2" t="s">
        <v>29</v>
      </c>
      <c r="CT51" s="21">
        <f t="shared" si="16"/>
        <v>9668.5705010355359</v>
      </c>
      <c r="CU51" s="2" t="s">
        <v>29</v>
      </c>
      <c r="CV51" s="2" t="s">
        <v>29</v>
      </c>
      <c r="CW51" s="21">
        <f t="shared" si="17"/>
        <v>9668.5705010355359</v>
      </c>
      <c r="CX51" s="2" t="s">
        <v>29</v>
      </c>
      <c r="CY51" s="2" t="s">
        <v>29</v>
      </c>
      <c r="CZ51" s="21">
        <f t="shared" si="18"/>
        <v>9668.5705010355359</v>
      </c>
      <c r="DA51" s="2" t="s">
        <v>29</v>
      </c>
      <c r="DB51" s="2" t="s">
        <v>29</v>
      </c>
      <c r="DC51" s="21">
        <f t="shared" si="19"/>
        <v>9668.5705010355359</v>
      </c>
      <c r="DD51" s="2" t="s">
        <v>29</v>
      </c>
      <c r="DE51" s="2" t="s">
        <v>29</v>
      </c>
      <c r="DF51" s="21">
        <f t="shared" si="20"/>
        <v>9668.5705010355359</v>
      </c>
      <c r="DG51" s="2" t="s">
        <v>29</v>
      </c>
      <c r="DH51" s="2" t="s">
        <v>29</v>
      </c>
      <c r="DI51" s="21">
        <f t="shared" si="21"/>
        <v>9668.5705010355359</v>
      </c>
      <c r="DJ51" s="2" t="s">
        <v>29</v>
      </c>
      <c r="DK51" s="2" t="s">
        <v>29</v>
      </c>
      <c r="DL51" s="21">
        <f t="shared" si="22"/>
        <v>9668.5705010355359</v>
      </c>
      <c r="DM51" s="2" t="s">
        <v>29</v>
      </c>
      <c r="DN51" s="2" t="s">
        <v>29</v>
      </c>
      <c r="DO51" s="21">
        <f t="shared" si="23"/>
        <v>9668.5705010355359</v>
      </c>
      <c r="DP51" s="2" t="s">
        <v>29</v>
      </c>
      <c r="DQ51" s="2" t="s">
        <v>29</v>
      </c>
      <c r="DR51" s="21">
        <f t="shared" si="24"/>
        <v>9668.5705010355359</v>
      </c>
      <c r="DS51" s="2" t="s">
        <v>29</v>
      </c>
      <c r="DT51" s="2" t="s">
        <v>29</v>
      </c>
      <c r="DU51" s="21">
        <f t="shared" si="25"/>
        <v>9668.5705010355359</v>
      </c>
      <c r="DV51" s="2" t="s">
        <v>29</v>
      </c>
      <c r="DW51" s="2" t="s">
        <v>29</v>
      </c>
      <c r="DX51" s="21">
        <f t="shared" si="26"/>
        <v>9668.5705010355359</v>
      </c>
      <c r="DY51" s="2" t="s">
        <v>29</v>
      </c>
      <c r="DZ51" s="2" t="s">
        <v>29</v>
      </c>
      <c r="EA51" s="21">
        <f t="shared" si="27"/>
        <v>9668.5705010355359</v>
      </c>
      <c r="EB51" s="2" t="s">
        <v>29</v>
      </c>
      <c r="EC51" s="2" t="s">
        <v>29</v>
      </c>
      <c r="ED51" s="21">
        <f t="shared" si="28"/>
        <v>9668.5705010355359</v>
      </c>
      <c r="EE51" s="2" t="s">
        <v>29</v>
      </c>
      <c r="EF51" s="2" t="s">
        <v>29</v>
      </c>
      <c r="EG51" s="21">
        <f t="shared" si="29"/>
        <v>9668.5705010355359</v>
      </c>
      <c r="EH51" s="2" t="s">
        <v>29</v>
      </c>
      <c r="EI51" s="2" t="s">
        <v>29</v>
      </c>
    </row>
    <row r="52" spans="1:139" ht="60">
      <c r="A52" s="1" t="s">
        <v>152</v>
      </c>
      <c r="B52" s="22" t="s">
        <v>239</v>
      </c>
      <c r="C52" s="19" t="s">
        <v>76</v>
      </c>
      <c r="D52" s="2">
        <f>[9]Расчет_тарифа_стр.1_3!D28</f>
        <v>866.48410865198628</v>
      </c>
      <c r="E52" s="2" t="s">
        <v>29</v>
      </c>
      <c r="F52" s="2" t="s">
        <v>29</v>
      </c>
      <c r="G52" s="2">
        <f>[9]Расчет_тарифа_стр.1_3!G28</f>
        <v>3953</v>
      </c>
      <c r="H52" s="2">
        <f>[9]Расчет_тарифа_стр.1_3!H28</f>
        <v>930.60393269223334</v>
      </c>
      <c r="I52" s="2" t="s">
        <v>29</v>
      </c>
      <c r="J52" s="2" t="s">
        <v>29</v>
      </c>
      <c r="K52" s="2">
        <f>[9]Расчет_тарифа_стр.1_3!K28</f>
        <v>0</v>
      </c>
      <c r="L52" s="2">
        <v>974.33744735816958</v>
      </c>
      <c r="M52" s="2" t="s">
        <v>29</v>
      </c>
      <c r="N52" s="2" t="s">
        <v>29</v>
      </c>
      <c r="O52" s="2">
        <v>1020.1313073840034</v>
      </c>
      <c r="P52" s="2">
        <v>1020.1313073840034</v>
      </c>
      <c r="Q52" s="2">
        <v>1020.1313073840034</v>
      </c>
      <c r="R52" s="2">
        <v>1068.0774788310516</v>
      </c>
      <c r="S52" s="2" t="s">
        <v>29</v>
      </c>
      <c r="T52" s="2" t="s">
        <v>29</v>
      </c>
      <c r="U52" s="2">
        <v>1118.277120336111</v>
      </c>
      <c r="V52" s="2" t="s">
        <v>29</v>
      </c>
      <c r="W52" s="2" t="s">
        <v>29</v>
      </c>
      <c r="X52" s="2">
        <v>1170.8361449919082</v>
      </c>
      <c r="Y52" s="2" t="s">
        <v>29</v>
      </c>
      <c r="Z52" s="2" t="s">
        <v>29</v>
      </c>
      <c r="AA52" s="2">
        <f t="shared" si="0"/>
        <v>1170.8361449919082</v>
      </c>
      <c r="AB52" s="2" t="s">
        <v>29</v>
      </c>
      <c r="AC52" s="2" t="s">
        <v>29</v>
      </c>
      <c r="AD52" s="2">
        <f t="shared" si="1"/>
        <v>1170.8361449919082</v>
      </c>
      <c r="AE52" s="2" t="s">
        <v>29</v>
      </c>
      <c r="AF52" s="2" t="s">
        <v>29</v>
      </c>
      <c r="AG52" s="2">
        <f t="shared" si="2"/>
        <v>1170.8361449919082</v>
      </c>
      <c r="AH52" s="2" t="s">
        <v>29</v>
      </c>
      <c r="AI52" s="2" t="s">
        <v>29</v>
      </c>
      <c r="AJ52" s="2">
        <f t="shared" si="3"/>
        <v>1170.8361449919082</v>
      </c>
      <c r="AK52" s="2" t="s">
        <v>29</v>
      </c>
      <c r="AL52" s="2" t="s">
        <v>29</v>
      </c>
      <c r="AM52" s="2">
        <f t="shared" si="4"/>
        <v>1170.8361449919082</v>
      </c>
      <c r="AN52" s="2" t="s">
        <v>29</v>
      </c>
      <c r="AO52" s="2" t="s">
        <v>29</v>
      </c>
      <c r="AP52" s="2">
        <f t="shared" si="5"/>
        <v>1170.8361449919082</v>
      </c>
      <c r="AQ52" s="2" t="s">
        <v>29</v>
      </c>
      <c r="AR52" s="2" t="s">
        <v>29</v>
      </c>
      <c r="AS52" s="2">
        <f t="shared" si="6"/>
        <v>1170.8361449919082</v>
      </c>
      <c r="AT52" s="2" t="s">
        <v>29</v>
      </c>
      <c r="AU52" s="2" t="s">
        <v>29</v>
      </c>
      <c r="AV52" s="2">
        <f t="shared" si="7"/>
        <v>1170.8361449919082</v>
      </c>
      <c r="AW52" s="2" t="s">
        <v>29</v>
      </c>
      <c r="AX52" s="2" t="s">
        <v>29</v>
      </c>
      <c r="AY52" s="2">
        <f t="shared" si="8"/>
        <v>1170.8361449919082</v>
      </c>
      <c r="AZ52" s="2" t="s">
        <v>29</v>
      </c>
      <c r="BA52" s="2" t="s">
        <v>29</v>
      </c>
      <c r="BB52" s="2">
        <f t="shared" si="9"/>
        <v>1170.8361449919082</v>
      </c>
      <c r="BC52" s="2" t="s">
        <v>29</v>
      </c>
      <c r="BD52" s="2" t="s">
        <v>29</v>
      </c>
      <c r="BE52" s="2">
        <f t="shared" si="10"/>
        <v>1170.8361449919082</v>
      </c>
      <c r="BF52" s="2" t="s">
        <v>29</v>
      </c>
      <c r="BG52" s="2" t="s">
        <v>29</v>
      </c>
      <c r="BH52" s="2">
        <f t="shared" si="11"/>
        <v>1170.8361449919082</v>
      </c>
      <c r="BI52" s="2" t="s">
        <v>29</v>
      </c>
      <c r="BJ52" s="2" t="s">
        <v>29</v>
      </c>
      <c r="BK52" s="2">
        <f t="shared" si="12"/>
        <v>1170.8361449919082</v>
      </c>
      <c r="BL52" s="2" t="s">
        <v>29</v>
      </c>
      <c r="BM52" s="2" t="s">
        <v>29</v>
      </c>
      <c r="BN52" s="2">
        <f t="shared" si="13"/>
        <v>1170.8361449919082</v>
      </c>
      <c r="BO52" s="2" t="s">
        <v>29</v>
      </c>
      <c r="BP52" s="2" t="s">
        <v>29</v>
      </c>
      <c r="BQ52" s="2">
        <f t="shared" si="14"/>
        <v>1170.8361449919082</v>
      </c>
      <c r="BR52" s="2" t="s">
        <v>29</v>
      </c>
      <c r="BS52" s="2" t="s">
        <v>29</v>
      </c>
      <c r="BT52" s="20">
        <f>[9]Расчет_тарифа_стр.1_3!AF28</f>
        <v>1431.3068102603322</v>
      </c>
      <c r="BU52" s="21" t="str">
        <f>[9]Расчет_тарифа_стр.1_3!AG28</f>
        <v>х</v>
      </c>
      <c r="BV52" s="21" t="str">
        <f>[9]Расчет_тарифа_стр.1_3!AH28</f>
        <v>х</v>
      </c>
      <c r="BW52" s="21">
        <f>[9]Расчет_тарифа_стр.1_3!AI28</f>
        <v>-27202</v>
      </c>
      <c r="BX52" s="21">
        <f>[9]Расчет_тарифа_стр.1_3!AJ28</f>
        <v>1710.4116382610971</v>
      </c>
      <c r="BY52" s="21" t="str">
        <f>[9]Расчет_тарифа_стр.1_3!AK28</f>
        <v>х</v>
      </c>
      <c r="BZ52" s="21" t="str">
        <f>[9]Расчет_тарифа_стр.1_3!AL28</f>
        <v>х</v>
      </c>
      <c r="CA52" s="21">
        <f>[9]Расчет_тарифа_стр.1_3!AM28</f>
        <v>0</v>
      </c>
      <c r="CB52" s="21">
        <v>1790.8000226418292</v>
      </c>
      <c r="CC52" s="2" t="s">
        <v>29</v>
      </c>
      <c r="CD52" s="2" t="s">
        <v>29</v>
      </c>
      <c r="CE52" s="21">
        <v>1874.967623705995</v>
      </c>
      <c r="CF52" s="2" t="s">
        <v>29</v>
      </c>
      <c r="CG52" s="2" t="s">
        <v>29</v>
      </c>
      <c r="CH52" s="21">
        <v>1963.0911020201768</v>
      </c>
      <c r="CI52" s="2" t="s">
        <v>29</v>
      </c>
      <c r="CJ52" s="2" t="s">
        <v>29</v>
      </c>
      <c r="CK52" s="21">
        <v>2055.3563838151249</v>
      </c>
      <c r="CL52" s="2" t="s">
        <v>29</v>
      </c>
      <c r="CM52" s="2" t="s">
        <v>29</v>
      </c>
      <c r="CN52" s="21">
        <v>2151.9581338544358</v>
      </c>
      <c r="CO52" s="2" t="s">
        <v>29</v>
      </c>
      <c r="CP52" s="2" t="s">
        <v>29</v>
      </c>
      <c r="CQ52" s="21">
        <f t="shared" si="15"/>
        <v>2151.9581338544358</v>
      </c>
      <c r="CR52" s="2" t="s">
        <v>29</v>
      </c>
      <c r="CS52" s="2" t="s">
        <v>29</v>
      </c>
      <c r="CT52" s="21">
        <f t="shared" si="16"/>
        <v>2151.9581338544358</v>
      </c>
      <c r="CU52" s="2" t="s">
        <v>29</v>
      </c>
      <c r="CV52" s="2" t="s">
        <v>29</v>
      </c>
      <c r="CW52" s="21">
        <f t="shared" si="17"/>
        <v>2151.9581338544358</v>
      </c>
      <c r="CX52" s="2" t="s">
        <v>29</v>
      </c>
      <c r="CY52" s="2" t="s">
        <v>29</v>
      </c>
      <c r="CZ52" s="21">
        <f t="shared" si="18"/>
        <v>2151.9581338544358</v>
      </c>
      <c r="DA52" s="2" t="s">
        <v>29</v>
      </c>
      <c r="DB52" s="2" t="s">
        <v>29</v>
      </c>
      <c r="DC52" s="21">
        <f t="shared" si="19"/>
        <v>2151.9581338544358</v>
      </c>
      <c r="DD52" s="2" t="s">
        <v>29</v>
      </c>
      <c r="DE52" s="2" t="s">
        <v>29</v>
      </c>
      <c r="DF52" s="21">
        <f t="shared" si="20"/>
        <v>2151.9581338544358</v>
      </c>
      <c r="DG52" s="2" t="s">
        <v>29</v>
      </c>
      <c r="DH52" s="2" t="s">
        <v>29</v>
      </c>
      <c r="DI52" s="21">
        <f t="shared" si="21"/>
        <v>2151.9581338544358</v>
      </c>
      <c r="DJ52" s="2" t="s">
        <v>29</v>
      </c>
      <c r="DK52" s="2" t="s">
        <v>29</v>
      </c>
      <c r="DL52" s="21">
        <f t="shared" si="22"/>
        <v>2151.9581338544358</v>
      </c>
      <c r="DM52" s="2" t="s">
        <v>29</v>
      </c>
      <c r="DN52" s="2" t="s">
        <v>29</v>
      </c>
      <c r="DO52" s="21">
        <f t="shared" si="23"/>
        <v>2151.9581338544358</v>
      </c>
      <c r="DP52" s="2" t="s">
        <v>29</v>
      </c>
      <c r="DQ52" s="2" t="s">
        <v>29</v>
      </c>
      <c r="DR52" s="21">
        <f t="shared" si="24"/>
        <v>2151.9581338544358</v>
      </c>
      <c r="DS52" s="2" t="s">
        <v>29</v>
      </c>
      <c r="DT52" s="2" t="s">
        <v>29</v>
      </c>
      <c r="DU52" s="21">
        <f t="shared" si="25"/>
        <v>2151.9581338544358</v>
      </c>
      <c r="DV52" s="2" t="s">
        <v>29</v>
      </c>
      <c r="DW52" s="2" t="s">
        <v>29</v>
      </c>
      <c r="DX52" s="21">
        <f t="shared" si="26"/>
        <v>2151.9581338544358</v>
      </c>
      <c r="DY52" s="2" t="s">
        <v>29</v>
      </c>
      <c r="DZ52" s="2" t="s">
        <v>29</v>
      </c>
      <c r="EA52" s="21">
        <f t="shared" si="27"/>
        <v>2151.9581338544358</v>
      </c>
      <c r="EB52" s="2" t="s">
        <v>29</v>
      </c>
      <c r="EC52" s="2" t="s">
        <v>29</v>
      </c>
      <c r="ED52" s="21">
        <f t="shared" si="28"/>
        <v>2151.9581338544358</v>
      </c>
      <c r="EE52" s="2" t="s">
        <v>29</v>
      </c>
      <c r="EF52" s="2" t="s">
        <v>29</v>
      </c>
      <c r="EG52" s="21">
        <f t="shared" si="29"/>
        <v>2151.9581338544358</v>
      </c>
      <c r="EH52" s="2" t="s">
        <v>29</v>
      </c>
      <c r="EI52" s="2" t="s">
        <v>29</v>
      </c>
    </row>
    <row r="53" spans="1:139" ht="45">
      <c r="A53" s="1" t="s">
        <v>153</v>
      </c>
      <c r="B53" s="22" t="s">
        <v>154</v>
      </c>
      <c r="C53" s="19" t="s">
        <v>76</v>
      </c>
      <c r="D53" s="2">
        <f>[9]Расчет_тарифа_стр.1_3!D29</f>
        <v>12267.8236328484</v>
      </c>
      <c r="E53" s="2" t="s">
        <v>29</v>
      </c>
      <c r="F53" s="2" t="s">
        <v>29</v>
      </c>
      <c r="G53" s="2">
        <f>[9]Расчет_тарифа_стр.1_3!G29</f>
        <v>0</v>
      </c>
      <c r="H53" s="2">
        <f>[9]Расчет_тарифа_стр.1_3!H29</f>
        <v>12226.5284691162</v>
      </c>
      <c r="I53" s="2" t="s">
        <v>29</v>
      </c>
      <c r="J53" s="2" t="s">
        <v>29</v>
      </c>
      <c r="K53" s="2">
        <f>[9]Расчет_тарифа_стр.1_3!K29</f>
        <v>0</v>
      </c>
      <c r="L53" s="2">
        <v>12239.032067197088</v>
      </c>
      <c r="M53" s="2" t="s">
        <v>29</v>
      </c>
      <c r="N53" s="2" t="s">
        <v>29</v>
      </c>
      <c r="O53" s="2">
        <v>13050.616670401905</v>
      </c>
      <c r="P53" s="2">
        <v>13050.616670401905</v>
      </c>
      <c r="Q53" s="2">
        <v>13050.616670401905</v>
      </c>
      <c r="R53" s="2">
        <v>13573.816525736671</v>
      </c>
      <c r="S53" s="2" t="s">
        <v>29</v>
      </c>
      <c r="T53" s="2" t="s">
        <v>29</v>
      </c>
      <c r="U53" s="2">
        <v>13963.481500919979</v>
      </c>
      <c r="V53" s="2" t="s">
        <v>29</v>
      </c>
      <c r="W53" s="2" t="s">
        <v>29</v>
      </c>
      <c r="X53" s="2">
        <v>14510.683461664679</v>
      </c>
      <c r="Y53" s="2" t="s">
        <v>29</v>
      </c>
      <c r="Z53" s="2" t="s">
        <v>29</v>
      </c>
      <c r="AA53" s="2">
        <f t="shared" si="0"/>
        <v>14510.683461664679</v>
      </c>
      <c r="AB53" s="2" t="s">
        <v>29</v>
      </c>
      <c r="AC53" s="2" t="s">
        <v>29</v>
      </c>
      <c r="AD53" s="2">
        <f t="shared" si="1"/>
        <v>14510.683461664679</v>
      </c>
      <c r="AE53" s="2" t="s">
        <v>29</v>
      </c>
      <c r="AF53" s="2" t="s">
        <v>29</v>
      </c>
      <c r="AG53" s="2">
        <f t="shared" si="2"/>
        <v>14510.683461664679</v>
      </c>
      <c r="AH53" s="2" t="s">
        <v>29</v>
      </c>
      <c r="AI53" s="2" t="s">
        <v>29</v>
      </c>
      <c r="AJ53" s="2">
        <f t="shared" si="3"/>
        <v>14510.683461664679</v>
      </c>
      <c r="AK53" s="2" t="s">
        <v>29</v>
      </c>
      <c r="AL53" s="2" t="s">
        <v>29</v>
      </c>
      <c r="AM53" s="2">
        <f t="shared" si="4"/>
        <v>14510.683461664679</v>
      </c>
      <c r="AN53" s="2" t="s">
        <v>29</v>
      </c>
      <c r="AO53" s="2" t="s">
        <v>29</v>
      </c>
      <c r="AP53" s="2">
        <f t="shared" si="5"/>
        <v>14510.683461664679</v>
      </c>
      <c r="AQ53" s="2" t="s">
        <v>29</v>
      </c>
      <c r="AR53" s="2" t="s">
        <v>29</v>
      </c>
      <c r="AS53" s="2">
        <f t="shared" si="6"/>
        <v>14510.683461664679</v>
      </c>
      <c r="AT53" s="2" t="s">
        <v>29</v>
      </c>
      <c r="AU53" s="2" t="s">
        <v>29</v>
      </c>
      <c r="AV53" s="2">
        <f t="shared" si="7"/>
        <v>14510.683461664679</v>
      </c>
      <c r="AW53" s="2" t="s">
        <v>29</v>
      </c>
      <c r="AX53" s="2" t="s">
        <v>29</v>
      </c>
      <c r="AY53" s="2">
        <f t="shared" si="8"/>
        <v>14510.683461664679</v>
      </c>
      <c r="AZ53" s="2" t="s">
        <v>29</v>
      </c>
      <c r="BA53" s="2" t="s">
        <v>29</v>
      </c>
      <c r="BB53" s="2">
        <f t="shared" si="9"/>
        <v>14510.683461664679</v>
      </c>
      <c r="BC53" s="2" t="s">
        <v>29</v>
      </c>
      <c r="BD53" s="2" t="s">
        <v>29</v>
      </c>
      <c r="BE53" s="2">
        <f t="shared" si="10"/>
        <v>14510.683461664679</v>
      </c>
      <c r="BF53" s="2" t="s">
        <v>29</v>
      </c>
      <c r="BG53" s="2" t="s">
        <v>29</v>
      </c>
      <c r="BH53" s="2">
        <f t="shared" si="11"/>
        <v>14510.683461664679</v>
      </c>
      <c r="BI53" s="2" t="s">
        <v>29</v>
      </c>
      <c r="BJ53" s="2" t="s">
        <v>29</v>
      </c>
      <c r="BK53" s="2">
        <f t="shared" si="12"/>
        <v>14510.683461664679</v>
      </c>
      <c r="BL53" s="2" t="s">
        <v>29</v>
      </c>
      <c r="BM53" s="2" t="s">
        <v>29</v>
      </c>
      <c r="BN53" s="2">
        <f t="shared" si="13"/>
        <v>14510.683461664679</v>
      </c>
      <c r="BO53" s="2" t="s">
        <v>29</v>
      </c>
      <c r="BP53" s="2" t="s">
        <v>29</v>
      </c>
      <c r="BQ53" s="2">
        <f t="shared" si="14"/>
        <v>14510.683461664679</v>
      </c>
      <c r="BR53" s="2" t="s">
        <v>29</v>
      </c>
      <c r="BS53" s="2" t="s">
        <v>29</v>
      </c>
      <c r="BT53" s="20">
        <f>[9]Расчет_тарифа_стр.1_3!AF29</f>
        <v>8385.1682895027825</v>
      </c>
      <c r="BU53" s="21" t="str">
        <f>[9]Расчет_тарифа_стр.1_3!AG29</f>
        <v>х</v>
      </c>
      <c r="BV53" s="21" t="str">
        <f>[9]Расчет_тарифа_стр.1_3!AH29</f>
        <v>х</v>
      </c>
      <c r="BW53" s="21">
        <f>[9]Расчет_тарифа_стр.1_3!AI29</f>
        <v>0</v>
      </c>
      <c r="BX53" s="21">
        <f>[9]Расчет_тарифа_стр.1_3!AJ29</f>
        <v>10167.656640326441</v>
      </c>
      <c r="BY53" s="21" t="str">
        <f>[9]Расчет_тарифа_стр.1_3!AK29</f>
        <v>х</v>
      </c>
      <c r="BZ53" s="21" t="str">
        <f>[9]Расчет_тарифа_стр.1_3!AL29</f>
        <v>х</v>
      </c>
      <c r="CA53" s="21">
        <f>[9]Расчет_тарифа_стр.1_3!AM29</f>
        <v>0</v>
      </c>
      <c r="CB53" s="21">
        <v>9435.5721782443015</v>
      </c>
      <c r="CC53" s="2" t="s">
        <v>29</v>
      </c>
      <c r="CD53" s="2" t="s">
        <v>29</v>
      </c>
      <c r="CE53" s="21">
        <v>9845.0851222038</v>
      </c>
      <c r="CF53" s="2" t="s">
        <v>29</v>
      </c>
      <c r="CG53" s="2" t="s">
        <v>29</v>
      </c>
      <c r="CH53" s="21">
        <v>10031.073681390397</v>
      </c>
      <c r="CI53" s="2" t="s">
        <v>29</v>
      </c>
      <c r="CJ53" s="2" t="s">
        <v>29</v>
      </c>
      <c r="CK53" s="21">
        <v>10457.892335340421</v>
      </c>
      <c r="CL53" s="2" t="s">
        <v>29</v>
      </c>
      <c r="CM53" s="2" t="s">
        <v>29</v>
      </c>
      <c r="CN53" s="21">
        <v>10908.132283600729</v>
      </c>
      <c r="CO53" s="2" t="s">
        <v>29</v>
      </c>
      <c r="CP53" s="2" t="s">
        <v>29</v>
      </c>
      <c r="CQ53" s="21">
        <f t="shared" si="15"/>
        <v>10908.132283600729</v>
      </c>
      <c r="CR53" s="2" t="s">
        <v>29</v>
      </c>
      <c r="CS53" s="2" t="s">
        <v>29</v>
      </c>
      <c r="CT53" s="21">
        <f t="shared" si="16"/>
        <v>10908.132283600729</v>
      </c>
      <c r="CU53" s="2" t="s">
        <v>29</v>
      </c>
      <c r="CV53" s="2" t="s">
        <v>29</v>
      </c>
      <c r="CW53" s="21">
        <f t="shared" si="17"/>
        <v>10908.132283600729</v>
      </c>
      <c r="CX53" s="2" t="s">
        <v>29</v>
      </c>
      <c r="CY53" s="2" t="s">
        <v>29</v>
      </c>
      <c r="CZ53" s="21">
        <f t="shared" si="18"/>
        <v>10908.132283600729</v>
      </c>
      <c r="DA53" s="2" t="s">
        <v>29</v>
      </c>
      <c r="DB53" s="2" t="s">
        <v>29</v>
      </c>
      <c r="DC53" s="21">
        <f t="shared" si="19"/>
        <v>10908.132283600729</v>
      </c>
      <c r="DD53" s="2" t="s">
        <v>29</v>
      </c>
      <c r="DE53" s="2" t="s">
        <v>29</v>
      </c>
      <c r="DF53" s="21">
        <f t="shared" si="20"/>
        <v>10908.132283600729</v>
      </c>
      <c r="DG53" s="2" t="s">
        <v>29</v>
      </c>
      <c r="DH53" s="2" t="s">
        <v>29</v>
      </c>
      <c r="DI53" s="21">
        <f t="shared" si="21"/>
        <v>10908.132283600729</v>
      </c>
      <c r="DJ53" s="2" t="s">
        <v>29</v>
      </c>
      <c r="DK53" s="2" t="s">
        <v>29</v>
      </c>
      <c r="DL53" s="21">
        <f t="shared" si="22"/>
        <v>10908.132283600729</v>
      </c>
      <c r="DM53" s="2" t="s">
        <v>29</v>
      </c>
      <c r="DN53" s="2" t="s">
        <v>29</v>
      </c>
      <c r="DO53" s="21">
        <f t="shared" si="23"/>
        <v>10908.132283600729</v>
      </c>
      <c r="DP53" s="2" t="s">
        <v>29</v>
      </c>
      <c r="DQ53" s="2" t="s">
        <v>29</v>
      </c>
      <c r="DR53" s="21">
        <f t="shared" si="24"/>
        <v>10908.132283600729</v>
      </c>
      <c r="DS53" s="2" t="s">
        <v>29</v>
      </c>
      <c r="DT53" s="2" t="s">
        <v>29</v>
      </c>
      <c r="DU53" s="21">
        <f t="shared" si="25"/>
        <v>10908.132283600729</v>
      </c>
      <c r="DV53" s="2" t="s">
        <v>29</v>
      </c>
      <c r="DW53" s="2" t="s">
        <v>29</v>
      </c>
      <c r="DX53" s="21">
        <f t="shared" si="26"/>
        <v>10908.132283600729</v>
      </c>
      <c r="DY53" s="2" t="s">
        <v>29</v>
      </c>
      <c r="DZ53" s="2" t="s">
        <v>29</v>
      </c>
      <c r="EA53" s="21">
        <f t="shared" si="27"/>
        <v>10908.132283600729</v>
      </c>
      <c r="EB53" s="2" t="s">
        <v>29</v>
      </c>
      <c r="EC53" s="2" t="s">
        <v>29</v>
      </c>
      <c r="ED53" s="21">
        <f t="shared" si="28"/>
        <v>10908.132283600729</v>
      </c>
      <c r="EE53" s="2" t="s">
        <v>29</v>
      </c>
      <c r="EF53" s="2" t="s">
        <v>29</v>
      </c>
      <c r="EG53" s="21">
        <f t="shared" si="29"/>
        <v>10908.132283600729</v>
      </c>
      <c r="EH53" s="2" t="s">
        <v>29</v>
      </c>
      <c r="EI53" s="2" t="s">
        <v>29</v>
      </c>
    </row>
    <row r="54" spans="1:139">
      <c r="A54" s="17">
        <v>2</v>
      </c>
      <c r="B54" s="18" t="s">
        <v>155</v>
      </c>
      <c r="C54" s="19" t="s">
        <v>76</v>
      </c>
      <c r="D54" s="2">
        <f>[9]Расчет_тарифа_стр.1_3!D30</f>
        <v>0</v>
      </c>
      <c r="E54" s="2" t="e">
        <f>[9]Расчет_тарифа_стр.1_3!E30</f>
        <v>#REF!</v>
      </c>
      <c r="F54" s="2" t="e">
        <f>[9]Расчет_тарифа_стр.1_3!F30</f>
        <v>#REF!</v>
      </c>
      <c r="G54" s="2">
        <f>[9]Расчет_тарифа_стр.1_3!G30</f>
        <v>0</v>
      </c>
      <c r="H54" s="2">
        <f>[9]Расчет_тарифа_стр.1_3!H30</f>
        <v>22500</v>
      </c>
      <c r="I54" s="2" t="e">
        <f>[9]Расчет_тарифа_стр.1_3!I30</f>
        <v>#REF!</v>
      </c>
      <c r="J54" s="2" t="e">
        <f>[9]Расчет_тарифа_стр.1_3!J30</f>
        <v>#REF!</v>
      </c>
      <c r="K54" s="2">
        <f>[9]Расчет_тарифа_стр.1_3!K30</f>
        <v>0</v>
      </c>
      <c r="L54" s="2">
        <v>2114.4299999999998</v>
      </c>
      <c r="M54" s="2"/>
      <c r="N54" s="2"/>
      <c r="O54" s="2">
        <v>0</v>
      </c>
      <c r="P54" s="2">
        <v>0</v>
      </c>
      <c r="Q54" s="2">
        <v>0</v>
      </c>
      <c r="R54" s="2">
        <v>0</v>
      </c>
      <c r="S54" s="2"/>
      <c r="T54" s="2"/>
      <c r="U54" s="2">
        <v>0</v>
      </c>
      <c r="V54" s="2"/>
      <c r="W54" s="2"/>
      <c r="X54" s="2">
        <v>0</v>
      </c>
      <c r="Y54" s="2"/>
      <c r="Z54" s="2"/>
      <c r="AA54" s="2">
        <f t="shared" si="0"/>
        <v>0</v>
      </c>
      <c r="AB54" s="2"/>
      <c r="AC54" s="2"/>
      <c r="AD54" s="2">
        <f t="shared" si="1"/>
        <v>0</v>
      </c>
      <c r="AE54" s="2"/>
      <c r="AF54" s="2"/>
      <c r="AG54" s="2">
        <f t="shared" si="2"/>
        <v>0</v>
      </c>
      <c r="AH54" s="2"/>
      <c r="AI54" s="2"/>
      <c r="AJ54" s="2">
        <f t="shared" si="3"/>
        <v>0</v>
      </c>
      <c r="AK54" s="2"/>
      <c r="AL54" s="2"/>
      <c r="AM54" s="2">
        <f t="shared" si="4"/>
        <v>0</v>
      </c>
      <c r="AN54" s="2"/>
      <c r="AO54" s="2"/>
      <c r="AP54" s="2">
        <f t="shared" si="5"/>
        <v>0</v>
      </c>
      <c r="AQ54" s="2"/>
      <c r="AR54" s="2"/>
      <c r="AS54" s="2">
        <f t="shared" si="6"/>
        <v>0</v>
      </c>
      <c r="AT54" s="2"/>
      <c r="AU54" s="2"/>
      <c r="AV54" s="2">
        <f t="shared" si="7"/>
        <v>0</v>
      </c>
      <c r="AW54" s="2"/>
      <c r="AX54" s="2"/>
      <c r="AY54" s="2">
        <f t="shared" si="8"/>
        <v>0</v>
      </c>
      <c r="AZ54" s="2"/>
      <c r="BA54" s="2"/>
      <c r="BB54" s="2">
        <f t="shared" si="9"/>
        <v>0</v>
      </c>
      <c r="BC54" s="2"/>
      <c r="BD54" s="2"/>
      <c r="BE54" s="2">
        <f t="shared" si="10"/>
        <v>0</v>
      </c>
      <c r="BF54" s="2"/>
      <c r="BG54" s="2"/>
      <c r="BH54" s="2">
        <f t="shared" si="11"/>
        <v>0</v>
      </c>
      <c r="BI54" s="2"/>
      <c r="BJ54" s="2"/>
      <c r="BK54" s="2">
        <f t="shared" si="12"/>
        <v>0</v>
      </c>
      <c r="BL54" s="2"/>
      <c r="BM54" s="2"/>
      <c r="BN54" s="2">
        <f t="shared" si="13"/>
        <v>0</v>
      </c>
      <c r="BO54" s="2"/>
      <c r="BP54" s="2"/>
      <c r="BQ54" s="2">
        <f t="shared" si="14"/>
        <v>0</v>
      </c>
      <c r="BR54" s="2"/>
      <c r="BS54" s="2"/>
      <c r="BT54" s="20">
        <f>[9]Расчет_тарифа_стр.1_3!AF30</f>
        <v>0</v>
      </c>
      <c r="BU54" s="21" t="e">
        <f>[9]Расчет_тарифа_стр.1_3!AG30</f>
        <v>#REF!</v>
      </c>
      <c r="BV54" s="21" t="e">
        <f>[9]Расчет_тарифа_стр.1_3!AH30</f>
        <v>#REF!</v>
      </c>
      <c r="BW54" s="21">
        <f>[9]Расчет_тарифа_стр.1_3!AI30</f>
        <v>0</v>
      </c>
      <c r="BX54" s="21">
        <f>[9]Расчет_тарифа_стр.1_3!AJ30</f>
        <v>-22500</v>
      </c>
      <c r="BY54" s="21" t="e">
        <f>[9]Расчет_тарифа_стр.1_3!AK30</f>
        <v>#REF!</v>
      </c>
      <c r="BZ54" s="21" t="e">
        <f>[9]Расчет_тарифа_стр.1_3!AL30</f>
        <v>#REF!</v>
      </c>
      <c r="CA54" s="21">
        <f>[9]Расчет_тарифа_стр.1_3!AM30</f>
        <v>0</v>
      </c>
      <c r="CB54" s="21">
        <v>-6138.42</v>
      </c>
      <c r="CC54" s="21"/>
      <c r="CD54" s="21"/>
      <c r="CE54" s="21">
        <v>0</v>
      </c>
      <c r="CF54" s="21"/>
      <c r="CG54" s="21"/>
      <c r="CH54" s="21">
        <v>0</v>
      </c>
      <c r="CI54" s="21"/>
      <c r="CJ54" s="21"/>
      <c r="CK54" s="21">
        <v>0</v>
      </c>
      <c r="CL54" s="21"/>
      <c r="CM54" s="21"/>
      <c r="CN54" s="21">
        <v>0</v>
      </c>
      <c r="CO54" s="21"/>
      <c r="CP54" s="21"/>
      <c r="CQ54" s="21">
        <f t="shared" si="15"/>
        <v>0</v>
      </c>
      <c r="CR54" s="21"/>
      <c r="CS54" s="21"/>
      <c r="CT54" s="21">
        <f t="shared" si="16"/>
        <v>0</v>
      </c>
      <c r="CU54" s="21"/>
      <c r="CV54" s="21"/>
      <c r="CW54" s="21">
        <f t="shared" si="17"/>
        <v>0</v>
      </c>
      <c r="CX54" s="21"/>
      <c r="CY54" s="21"/>
      <c r="CZ54" s="21">
        <f t="shared" si="18"/>
        <v>0</v>
      </c>
      <c r="DA54" s="21"/>
      <c r="DB54" s="21"/>
      <c r="DC54" s="21">
        <f t="shared" si="19"/>
        <v>0</v>
      </c>
      <c r="DD54" s="21"/>
      <c r="DE54" s="21"/>
      <c r="DF54" s="21">
        <f t="shared" si="20"/>
        <v>0</v>
      </c>
      <c r="DG54" s="21"/>
      <c r="DH54" s="21"/>
      <c r="DI54" s="21">
        <f t="shared" si="21"/>
        <v>0</v>
      </c>
      <c r="DJ54" s="21"/>
      <c r="DK54" s="21"/>
      <c r="DL54" s="21">
        <f t="shared" si="22"/>
        <v>0</v>
      </c>
      <c r="DM54" s="21"/>
      <c r="DN54" s="21"/>
      <c r="DO54" s="21">
        <f t="shared" si="23"/>
        <v>0</v>
      </c>
      <c r="DP54" s="21"/>
      <c r="DQ54" s="21"/>
      <c r="DR54" s="21">
        <f t="shared" si="24"/>
        <v>0</v>
      </c>
      <c r="DS54" s="21"/>
      <c r="DT54" s="21"/>
      <c r="DU54" s="21">
        <f t="shared" si="25"/>
        <v>0</v>
      </c>
      <c r="DV54" s="21"/>
      <c r="DW54" s="21"/>
      <c r="DX54" s="21">
        <f t="shared" si="26"/>
        <v>0</v>
      </c>
      <c r="DY54" s="21"/>
      <c r="DZ54" s="21"/>
      <c r="EA54" s="21">
        <f t="shared" si="27"/>
        <v>0</v>
      </c>
      <c r="EB54" s="21"/>
      <c r="EC54" s="21"/>
      <c r="ED54" s="21">
        <f t="shared" si="28"/>
        <v>0</v>
      </c>
      <c r="EE54" s="21"/>
      <c r="EF54" s="21"/>
      <c r="EG54" s="21">
        <f t="shared" si="29"/>
        <v>0</v>
      </c>
      <c r="EH54" s="21"/>
      <c r="EI54" s="21"/>
    </row>
    <row r="55" spans="1:139" ht="45" hidden="1" outlineLevel="1">
      <c r="A55" s="1" t="s">
        <v>5</v>
      </c>
      <c r="B55" s="22" t="s">
        <v>156</v>
      </c>
      <c r="C55" s="19"/>
      <c r="D55" s="2" t="e">
        <f>[9]Расчет_тарифа_стр.1_3!D31</f>
        <v>#REF!</v>
      </c>
      <c r="E55" s="2" t="e">
        <f>[9]Расчет_тарифа_стр.1_3!E31</f>
        <v>#REF!</v>
      </c>
      <c r="F55" s="2" t="e">
        <f>[9]Расчет_тарифа_стр.1_3!F31</f>
        <v>#REF!</v>
      </c>
      <c r="G55" s="2" t="e">
        <f>[9]Расчет_тарифа_стр.1_3!G31</f>
        <v>#REF!</v>
      </c>
      <c r="H55" s="2" t="e">
        <f>[9]Расчет_тарифа_стр.1_3!H31</f>
        <v>#REF!</v>
      </c>
      <c r="I55" s="2" t="e">
        <f>[9]Расчет_тарифа_стр.1_3!I31</f>
        <v>#REF!</v>
      </c>
      <c r="J55" s="2" t="e">
        <f>[9]Расчет_тарифа_стр.1_3!J31</f>
        <v>#REF!</v>
      </c>
      <c r="K55" s="2" t="e">
        <f>[9]Расчет_тарифа_стр.1_3!K31</f>
        <v>#REF!</v>
      </c>
      <c r="L55" s="2" t="e">
        <f>[9]Расчет_тарифа_стр.1_3!L31</f>
        <v>#REF!</v>
      </c>
      <c r="M55" s="2"/>
      <c r="N55" s="2"/>
      <c r="O55" s="2" t="e">
        <f>[9]Расчет_тарифа_стр.1_3!M31</f>
        <v>#REF!</v>
      </c>
      <c r="P55" s="2"/>
      <c r="Q55" s="2"/>
      <c r="R55" s="2" t="e">
        <f>[9]Расчет_тарифа_стр.1_3!N31</f>
        <v>#REF!</v>
      </c>
      <c r="S55" s="2"/>
      <c r="T55" s="2"/>
      <c r="U55" s="2" t="e">
        <f>[9]Расчет_тарифа_стр.1_3!Q31</f>
        <v>#REF!</v>
      </c>
      <c r="V55" s="2"/>
      <c r="W55" s="2"/>
      <c r="X55" s="2" t="e">
        <f>[9]Расчет_тарифа_стр.1_3!P31</f>
        <v>#REF!</v>
      </c>
      <c r="Y55" s="2"/>
      <c r="Z55" s="2"/>
      <c r="AA55" s="2" t="e">
        <f>[9]Расчет_тарифа_стр.1_3!Q31</f>
        <v>#REF!</v>
      </c>
      <c r="AB55" s="2"/>
      <c r="AC55" s="2"/>
      <c r="AD55" s="2" t="e">
        <f>[9]Расчет_тарифа_стр.1_3!R31</f>
        <v>#REF!</v>
      </c>
      <c r="AE55" s="2"/>
      <c r="AF55" s="2"/>
      <c r="AG55" s="2" t="e">
        <f>[9]Расчет_тарифа_стр.1_3!S31</f>
        <v>#REF!</v>
      </c>
      <c r="AH55" s="2"/>
      <c r="AI55" s="2"/>
      <c r="AJ55" s="2" t="e">
        <f>[9]Расчет_тарифа_стр.1_3!T31</f>
        <v>#REF!</v>
      </c>
      <c r="AK55" s="2"/>
      <c r="AL55" s="2"/>
      <c r="AM55" s="2" t="e">
        <f>[9]Расчет_тарифа_стр.1_3!U31</f>
        <v>#REF!</v>
      </c>
      <c r="AN55" s="2"/>
      <c r="AO55" s="2"/>
      <c r="AP55" s="2" t="e">
        <f>[9]Расчет_тарифа_стр.1_3!V31</f>
        <v>#REF!</v>
      </c>
      <c r="AQ55" s="2"/>
      <c r="AR55" s="2"/>
      <c r="AS55" s="2" t="e">
        <f>[9]Расчет_тарифа_стр.1_3!W31</f>
        <v>#REF!</v>
      </c>
      <c r="AT55" s="2"/>
      <c r="AU55" s="2"/>
      <c r="AV55" s="2" t="e">
        <f>[9]Расчет_тарифа_стр.1_3!X31</f>
        <v>#REF!</v>
      </c>
      <c r="AW55" s="2"/>
      <c r="AX55" s="2"/>
      <c r="AY55" s="2" t="e">
        <f>[9]Расчет_тарифа_стр.1_3!Y31</f>
        <v>#REF!</v>
      </c>
      <c r="AZ55" s="2"/>
      <c r="BA55" s="2"/>
      <c r="BB55" s="2" t="e">
        <f>[9]Расчет_тарифа_стр.1_3!Z31</f>
        <v>#REF!</v>
      </c>
      <c r="BC55" s="2"/>
      <c r="BD55" s="2"/>
      <c r="BE55" s="2" t="e">
        <f>[9]Расчет_тарифа_стр.1_3!AA31</f>
        <v>#REF!</v>
      </c>
      <c r="BF55" s="2"/>
      <c r="BG55" s="2"/>
      <c r="BH55" s="2" t="e">
        <f>[9]Расчет_тарифа_стр.1_3!AB31</f>
        <v>#REF!</v>
      </c>
      <c r="BI55" s="2"/>
      <c r="BJ55" s="2"/>
      <c r="BK55" s="2" t="e">
        <f>[9]Расчет_тарифа_стр.1_3!AC31</f>
        <v>#REF!</v>
      </c>
      <c r="BL55" s="2"/>
      <c r="BM55" s="2"/>
      <c r="BN55" s="2" t="e">
        <f>[9]Расчет_тарифа_стр.1_3!AD31</f>
        <v>#REF!</v>
      </c>
      <c r="BO55" s="2"/>
      <c r="BP55" s="2"/>
      <c r="BQ55" s="2"/>
      <c r="BR55" s="2"/>
      <c r="BS55" s="2"/>
      <c r="BT55" s="20" t="e">
        <f>[9]Расчет_тарифа_стр.1_3!AF31</f>
        <v>#REF!</v>
      </c>
      <c r="BU55" s="21" t="e">
        <f>[9]Расчет_тарифа_стр.1_3!AG31</f>
        <v>#REF!</v>
      </c>
      <c r="BV55" s="21" t="e">
        <f>[9]Расчет_тарифа_стр.1_3!AH31</f>
        <v>#REF!</v>
      </c>
      <c r="BW55" s="21" t="e">
        <f>[9]Расчет_тарифа_стр.1_3!AI31</f>
        <v>#REF!</v>
      </c>
      <c r="BX55" s="21" t="e">
        <f>[9]Расчет_тарифа_стр.1_3!AJ31</f>
        <v>#REF!</v>
      </c>
      <c r="BY55" s="21" t="e">
        <f>[9]Расчет_тарифа_стр.1_3!AK31</f>
        <v>#REF!</v>
      </c>
      <c r="BZ55" s="21" t="e">
        <f>[9]Расчет_тарифа_стр.1_3!AL31</f>
        <v>#REF!</v>
      </c>
      <c r="CA55" s="21" t="e">
        <f>[9]Расчет_тарифа_стр.1_3!AM31</f>
        <v>#REF!</v>
      </c>
      <c r="CB55" s="21" t="e">
        <f>[9]Расчет_тарифа_стр.1_3!AN31</f>
        <v>#REF!</v>
      </c>
      <c r="CC55" s="21"/>
      <c r="CD55" s="21"/>
      <c r="CE55" s="21" t="e">
        <f>[9]Расчет_тарифа_стр.1_3!AQ31</f>
        <v>#REF!</v>
      </c>
      <c r="CF55" s="21"/>
      <c r="CG55" s="21"/>
      <c r="CH55" s="21" t="e">
        <f>[9]Расчет_тарифа_стр.1_3!AT31</f>
        <v>#REF!</v>
      </c>
      <c r="CI55" s="21"/>
      <c r="CJ55" s="21"/>
      <c r="CK55" s="21" t="e">
        <f>[9]Расчет_тарифа_стр.1_3!AW31</f>
        <v>#REF!</v>
      </c>
      <c r="CL55" s="21"/>
      <c r="CM55" s="21"/>
      <c r="CN55" s="21" t="e">
        <f>[9]Расчет_тарифа_стр.1_3!AZ31</f>
        <v>#REF!</v>
      </c>
      <c r="CO55" s="21"/>
      <c r="CP55" s="21"/>
      <c r="CQ55" s="21" t="e">
        <f>[9]Расчет_тарифа_стр.1_3!AS31</f>
        <v>#REF!</v>
      </c>
      <c r="CR55" s="21"/>
      <c r="CS55" s="21"/>
      <c r="CT55" s="21" t="e">
        <f>[9]Расчет_тарифа_стр.1_3!AT31</f>
        <v>#REF!</v>
      </c>
      <c r="CU55" s="21"/>
      <c r="CV55" s="21"/>
      <c r="CW55" s="21" t="e">
        <f>[9]Расчет_тарифа_стр.1_3!AU31</f>
        <v>#REF!</v>
      </c>
      <c r="CX55" s="21"/>
      <c r="CY55" s="21"/>
      <c r="CZ55" s="21" t="e">
        <f>[9]Расчет_тарифа_стр.1_3!AV31</f>
        <v>#REF!</v>
      </c>
      <c r="DA55" s="21"/>
      <c r="DB55" s="21"/>
      <c r="DC55" s="21" t="e">
        <f>[9]Расчет_тарифа_стр.1_3!AW31</f>
        <v>#REF!</v>
      </c>
      <c r="DD55" s="21"/>
      <c r="DE55" s="21"/>
      <c r="DF55" s="21" t="e">
        <f>[9]Расчет_тарифа_стр.1_3!AX31</f>
        <v>#REF!</v>
      </c>
      <c r="DG55" s="21"/>
      <c r="DH55" s="21"/>
      <c r="DI55" s="21" t="e">
        <f>[9]Расчет_тарифа_стр.1_3!AY31</f>
        <v>#REF!</v>
      </c>
      <c r="DJ55" s="21"/>
      <c r="DK55" s="21"/>
      <c r="DL55" s="21" t="e">
        <f>[9]Расчет_тарифа_стр.1_3!AZ31</f>
        <v>#REF!</v>
      </c>
      <c r="DM55" s="21"/>
      <c r="DN55" s="21"/>
      <c r="DO55" s="21" t="e">
        <f>[9]Расчет_тарифа_стр.1_3!BA31</f>
        <v>#REF!</v>
      </c>
      <c r="DP55" s="21"/>
      <c r="DQ55" s="21"/>
      <c r="DR55" s="21" t="e">
        <f>[9]Расчет_тарифа_стр.1_3!BB31</f>
        <v>#REF!</v>
      </c>
      <c r="DS55" s="21"/>
      <c r="DT55" s="21"/>
      <c r="DU55" s="21" t="e">
        <f>[9]Расчет_тарифа_стр.1_3!BC31</f>
        <v>#REF!</v>
      </c>
      <c r="DV55" s="21"/>
      <c r="DW55" s="21"/>
      <c r="DX55" s="21" t="e">
        <f>[9]Расчет_тарифа_стр.1_3!BD31</f>
        <v>#REF!</v>
      </c>
      <c r="DY55" s="21"/>
      <c r="DZ55" s="21"/>
      <c r="EA55" s="21" t="e">
        <f>[9]Расчет_тарифа_стр.1_3!BE31</f>
        <v>#REF!</v>
      </c>
      <c r="EB55" s="21"/>
      <c r="EC55" s="21"/>
      <c r="ED55" s="21" t="e">
        <f>[9]Расчет_тарифа_стр.1_3!BF31</f>
        <v>#REF!</v>
      </c>
      <c r="EE55" s="21"/>
      <c r="EF55" s="21"/>
      <c r="EG55" s="21"/>
      <c r="EH55" s="21"/>
      <c r="EI55" s="21"/>
    </row>
    <row r="56" spans="1:139" ht="90" hidden="1" outlineLevel="1">
      <c r="A56" s="1" t="s">
        <v>6</v>
      </c>
      <c r="B56" s="22" t="s">
        <v>157</v>
      </c>
      <c r="C56" s="19"/>
      <c r="D56" s="2" t="e">
        <f>[9]Расчет_тарифа_стр.1_3!D32</f>
        <v>#REF!</v>
      </c>
      <c r="E56" s="2" t="e">
        <f>[9]Расчет_тарифа_стр.1_3!E32</f>
        <v>#REF!</v>
      </c>
      <c r="F56" s="2" t="e">
        <f>[9]Расчет_тарифа_стр.1_3!F32</f>
        <v>#REF!</v>
      </c>
      <c r="G56" s="2" t="e">
        <f>[9]Расчет_тарифа_стр.1_3!G32</f>
        <v>#REF!</v>
      </c>
      <c r="H56" s="2" t="e">
        <f>[9]Расчет_тарифа_стр.1_3!H32</f>
        <v>#REF!</v>
      </c>
      <c r="I56" s="2" t="e">
        <f>[9]Расчет_тарифа_стр.1_3!I32</f>
        <v>#REF!</v>
      </c>
      <c r="J56" s="2" t="e">
        <f>[9]Расчет_тарифа_стр.1_3!J32</f>
        <v>#REF!</v>
      </c>
      <c r="K56" s="2" t="e">
        <f>[9]Расчет_тарифа_стр.1_3!K32</f>
        <v>#REF!</v>
      </c>
      <c r="L56" s="2" t="e">
        <f>[9]Расчет_тарифа_стр.1_3!L32</f>
        <v>#REF!</v>
      </c>
      <c r="M56" s="2"/>
      <c r="N56" s="2"/>
      <c r="O56" s="2" t="e">
        <f>[9]Расчет_тарифа_стр.1_3!M32</f>
        <v>#REF!</v>
      </c>
      <c r="P56" s="2"/>
      <c r="Q56" s="2"/>
      <c r="R56" s="2" t="e">
        <f>[9]Расчет_тарифа_стр.1_3!N32</f>
        <v>#REF!</v>
      </c>
      <c r="S56" s="2"/>
      <c r="T56" s="2"/>
      <c r="U56" s="2" t="e">
        <f>[9]Расчет_тарифа_стр.1_3!Q32</f>
        <v>#REF!</v>
      </c>
      <c r="V56" s="2"/>
      <c r="W56" s="2"/>
      <c r="X56" s="2" t="e">
        <f>[9]Расчет_тарифа_стр.1_3!P32</f>
        <v>#REF!</v>
      </c>
      <c r="Y56" s="2"/>
      <c r="Z56" s="2"/>
      <c r="AA56" s="2" t="e">
        <f>[9]Расчет_тарифа_стр.1_3!Q32</f>
        <v>#REF!</v>
      </c>
      <c r="AB56" s="2"/>
      <c r="AC56" s="2"/>
      <c r="AD56" s="2" t="e">
        <f>[9]Расчет_тарифа_стр.1_3!R32</f>
        <v>#REF!</v>
      </c>
      <c r="AE56" s="2"/>
      <c r="AF56" s="2"/>
      <c r="AG56" s="2" t="e">
        <f>[9]Расчет_тарифа_стр.1_3!S32</f>
        <v>#REF!</v>
      </c>
      <c r="AH56" s="2"/>
      <c r="AI56" s="2"/>
      <c r="AJ56" s="2" t="e">
        <f>[9]Расчет_тарифа_стр.1_3!T32</f>
        <v>#REF!</v>
      </c>
      <c r="AK56" s="2"/>
      <c r="AL56" s="2"/>
      <c r="AM56" s="2" t="e">
        <f>[9]Расчет_тарифа_стр.1_3!U32</f>
        <v>#REF!</v>
      </c>
      <c r="AN56" s="2"/>
      <c r="AO56" s="2"/>
      <c r="AP56" s="2" t="e">
        <f>[9]Расчет_тарифа_стр.1_3!V32</f>
        <v>#REF!</v>
      </c>
      <c r="AQ56" s="2"/>
      <c r="AR56" s="2"/>
      <c r="AS56" s="2" t="e">
        <f>[9]Расчет_тарифа_стр.1_3!W32</f>
        <v>#REF!</v>
      </c>
      <c r="AT56" s="2"/>
      <c r="AU56" s="2"/>
      <c r="AV56" s="2" t="e">
        <f>[9]Расчет_тарифа_стр.1_3!X32</f>
        <v>#REF!</v>
      </c>
      <c r="AW56" s="2"/>
      <c r="AX56" s="2"/>
      <c r="AY56" s="2" t="e">
        <f>[9]Расчет_тарифа_стр.1_3!Y32</f>
        <v>#REF!</v>
      </c>
      <c r="AZ56" s="2"/>
      <c r="BA56" s="2"/>
      <c r="BB56" s="2" t="e">
        <f>[9]Расчет_тарифа_стр.1_3!Z32</f>
        <v>#REF!</v>
      </c>
      <c r="BC56" s="2"/>
      <c r="BD56" s="2"/>
      <c r="BE56" s="2" t="e">
        <f>[9]Расчет_тарифа_стр.1_3!AA32</f>
        <v>#REF!</v>
      </c>
      <c r="BF56" s="2"/>
      <c r="BG56" s="2"/>
      <c r="BH56" s="2" t="e">
        <f>[9]Расчет_тарифа_стр.1_3!AB32</f>
        <v>#REF!</v>
      </c>
      <c r="BI56" s="2"/>
      <c r="BJ56" s="2"/>
      <c r="BK56" s="2" t="e">
        <f>[9]Расчет_тарифа_стр.1_3!AC32</f>
        <v>#REF!</v>
      </c>
      <c r="BL56" s="2"/>
      <c r="BM56" s="2"/>
      <c r="BN56" s="2" t="e">
        <f>[9]Расчет_тарифа_стр.1_3!AD32</f>
        <v>#REF!</v>
      </c>
      <c r="BO56" s="2"/>
      <c r="BP56" s="2"/>
      <c r="BQ56" s="2"/>
      <c r="BR56" s="2"/>
      <c r="BS56" s="2"/>
      <c r="BT56" s="20" t="e">
        <f>[9]Расчет_тарифа_стр.1_3!AF32</f>
        <v>#REF!</v>
      </c>
      <c r="BU56" s="21" t="e">
        <f>[9]Расчет_тарифа_стр.1_3!AG32</f>
        <v>#REF!</v>
      </c>
      <c r="BV56" s="21" t="e">
        <f>[9]Расчет_тарифа_стр.1_3!AH32</f>
        <v>#REF!</v>
      </c>
      <c r="BW56" s="21" t="e">
        <f>[9]Расчет_тарифа_стр.1_3!AI32</f>
        <v>#REF!</v>
      </c>
      <c r="BX56" s="21" t="e">
        <f>[9]Расчет_тарифа_стр.1_3!AJ32</f>
        <v>#REF!</v>
      </c>
      <c r="BY56" s="21" t="e">
        <f>[9]Расчет_тарифа_стр.1_3!AK32</f>
        <v>#REF!</v>
      </c>
      <c r="BZ56" s="21" t="e">
        <f>[9]Расчет_тарифа_стр.1_3!AL32</f>
        <v>#REF!</v>
      </c>
      <c r="CA56" s="21" t="e">
        <f>[9]Расчет_тарифа_стр.1_3!AM32</f>
        <v>#REF!</v>
      </c>
      <c r="CB56" s="21" t="e">
        <f>[9]Расчет_тарифа_стр.1_3!AN32</f>
        <v>#REF!</v>
      </c>
      <c r="CC56" s="21"/>
      <c r="CD56" s="21"/>
      <c r="CE56" s="21" t="e">
        <f>[9]Расчет_тарифа_стр.1_3!AQ32</f>
        <v>#REF!</v>
      </c>
      <c r="CF56" s="21"/>
      <c r="CG56" s="21"/>
      <c r="CH56" s="21" t="e">
        <f>[9]Расчет_тарифа_стр.1_3!AT32</f>
        <v>#REF!</v>
      </c>
      <c r="CI56" s="21"/>
      <c r="CJ56" s="21"/>
      <c r="CK56" s="21" t="e">
        <f>[9]Расчет_тарифа_стр.1_3!AW32</f>
        <v>#REF!</v>
      </c>
      <c r="CL56" s="21"/>
      <c r="CM56" s="21"/>
      <c r="CN56" s="21" t="e">
        <f>[9]Расчет_тарифа_стр.1_3!AZ32</f>
        <v>#REF!</v>
      </c>
      <c r="CO56" s="21"/>
      <c r="CP56" s="21"/>
      <c r="CQ56" s="21" t="e">
        <f>[9]Расчет_тарифа_стр.1_3!AS32</f>
        <v>#REF!</v>
      </c>
      <c r="CR56" s="21"/>
      <c r="CS56" s="21"/>
      <c r="CT56" s="21" t="e">
        <f>[9]Расчет_тарифа_стр.1_3!AT32</f>
        <v>#REF!</v>
      </c>
      <c r="CU56" s="21"/>
      <c r="CV56" s="21"/>
      <c r="CW56" s="21" t="e">
        <f>[9]Расчет_тарифа_стр.1_3!AU32</f>
        <v>#REF!</v>
      </c>
      <c r="CX56" s="21"/>
      <c r="CY56" s="21"/>
      <c r="CZ56" s="21" t="e">
        <f>[9]Расчет_тарифа_стр.1_3!AV32</f>
        <v>#REF!</v>
      </c>
      <c r="DA56" s="21"/>
      <c r="DB56" s="21"/>
      <c r="DC56" s="21" t="e">
        <f>[9]Расчет_тарифа_стр.1_3!AW32</f>
        <v>#REF!</v>
      </c>
      <c r="DD56" s="21"/>
      <c r="DE56" s="21"/>
      <c r="DF56" s="21" t="e">
        <f>[9]Расчет_тарифа_стр.1_3!AX32</f>
        <v>#REF!</v>
      </c>
      <c r="DG56" s="21"/>
      <c r="DH56" s="21"/>
      <c r="DI56" s="21" t="e">
        <f>[9]Расчет_тарифа_стр.1_3!AY32</f>
        <v>#REF!</v>
      </c>
      <c r="DJ56" s="21"/>
      <c r="DK56" s="21"/>
      <c r="DL56" s="21" t="e">
        <f>[9]Расчет_тарифа_стр.1_3!AZ32</f>
        <v>#REF!</v>
      </c>
      <c r="DM56" s="21"/>
      <c r="DN56" s="21"/>
      <c r="DO56" s="21" t="e">
        <f>[9]Расчет_тарифа_стр.1_3!BA32</f>
        <v>#REF!</v>
      </c>
      <c r="DP56" s="21"/>
      <c r="DQ56" s="21"/>
      <c r="DR56" s="21" t="e">
        <f>[9]Расчет_тарифа_стр.1_3!BB32</f>
        <v>#REF!</v>
      </c>
      <c r="DS56" s="21"/>
      <c r="DT56" s="21"/>
      <c r="DU56" s="21" t="e">
        <f>[9]Расчет_тарифа_стр.1_3!BC32</f>
        <v>#REF!</v>
      </c>
      <c r="DV56" s="21"/>
      <c r="DW56" s="21"/>
      <c r="DX56" s="21" t="e">
        <f>[9]Расчет_тарифа_стр.1_3!BD32</f>
        <v>#REF!</v>
      </c>
      <c r="DY56" s="21"/>
      <c r="DZ56" s="21"/>
      <c r="EA56" s="21" t="e">
        <f>[9]Расчет_тарифа_стр.1_3!BE32</f>
        <v>#REF!</v>
      </c>
      <c r="EB56" s="21"/>
      <c r="EC56" s="21"/>
      <c r="ED56" s="21" t="e">
        <f>[9]Расчет_тарифа_стр.1_3!BF32</f>
        <v>#REF!</v>
      </c>
      <c r="EE56" s="21"/>
      <c r="EF56" s="21"/>
      <c r="EG56" s="21"/>
      <c r="EH56" s="21"/>
      <c r="EI56" s="21"/>
    </row>
    <row r="57" spans="1:139" ht="45" hidden="1" outlineLevel="1">
      <c r="A57" s="1" t="s">
        <v>7</v>
      </c>
      <c r="B57" s="22" t="s">
        <v>158</v>
      </c>
      <c r="C57" s="19"/>
      <c r="D57" s="2" t="e">
        <f>[9]Расчет_тарифа_стр.1_3!D33</f>
        <v>#REF!</v>
      </c>
      <c r="E57" s="2" t="e">
        <f>[9]Расчет_тарифа_стр.1_3!E33</f>
        <v>#REF!</v>
      </c>
      <c r="F57" s="2" t="e">
        <f>[9]Расчет_тарифа_стр.1_3!F33</f>
        <v>#REF!</v>
      </c>
      <c r="G57" s="2" t="e">
        <f>[9]Расчет_тарифа_стр.1_3!G33</f>
        <v>#REF!</v>
      </c>
      <c r="H57" s="2" t="e">
        <f>[9]Расчет_тарифа_стр.1_3!H33</f>
        <v>#REF!</v>
      </c>
      <c r="I57" s="2" t="e">
        <f>[9]Расчет_тарифа_стр.1_3!I33</f>
        <v>#REF!</v>
      </c>
      <c r="J57" s="2" t="e">
        <f>[9]Расчет_тарифа_стр.1_3!J33</f>
        <v>#REF!</v>
      </c>
      <c r="K57" s="2" t="e">
        <f>[9]Расчет_тарифа_стр.1_3!K33</f>
        <v>#REF!</v>
      </c>
      <c r="L57" s="2" t="e">
        <f>[9]Расчет_тарифа_стр.1_3!L33</f>
        <v>#REF!</v>
      </c>
      <c r="M57" s="2"/>
      <c r="N57" s="2"/>
      <c r="O57" s="2" t="e">
        <f>[9]Расчет_тарифа_стр.1_3!M33</f>
        <v>#REF!</v>
      </c>
      <c r="P57" s="2"/>
      <c r="Q57" s="2"/>
      <c r="R57" s="2" t="e">
        <f>[9]Расчет_тарифа_стр.1_3!N33</f>
        <v>#REF!</v>
      </c>
      <c r="S57" s="2"/>
      <c r="T57" s="2"/>
      <c r="U57" s="2" t="e">
        <f>[9]Расчет_тарифа_стр.1_3!Q33</f>
        <v>#REF!</v>
      </c>
      <c r="V57" s="2"/>
      <c r="W57" s="2"/>
      <c r="X57" s="2" t="e">
        <f>[9]Расчет_тарифа_стр.1_3!P33</f>
        <v>#REF!</v>
      </c>
      <c r="Y57" s="2"/>
      <c r="Z57" s="2"/>
      <c r="AA57" s="2" t="e">
        <f>[9]Расчет_тарифа_стр.1_3!Q33</f>
        <v>#REF!</v>
      </c>
      <c r="AB57" s="2"/>
      <c r="AC57" s="2"/>
      <c r="AD57" s="2" t="e">
        <f>[9]Расчет_тарифа_стр.1_3!R33</f>
        <v>#REF!</v>
      </c>
      <c r="AE57" s="2"/>
      <c r="AF57" s="2"/>
      <c r="AG57" s="2" t="e">
        <f>[9]Расчет_тарифа_стр.1_3!S33</f>
        <v>#REF!</v>
      </c>
      <c r="AH57" s="2"/>
      <c r="AI57" s="2"/>
      <c r="AJ57" s="2" t="e">
        <f>[9]Расчет_тарифа_стр.1_3!T33</f>
        <v>#REF!</v>
      </c>
      <c r="AK57" s="2"/>
      <c r="AL57" s="2"/>
      <c r="AM57" s="2" t="e">
        <f>[9]Расчет_тарифа_стр.1_3!U33</f>
        <v>#REF!</v>
      </c>
      <c r="AN57" s="2"/>
      <c r="AO57" s="2"/>
      <c r="AP57" s="2" t="e">
        <f>[9]Расчет_тарифа_стр.1_3!V33</f>
        <v>#REF!</v>
      </c>
      <c r="AQ57" s="2"/>
      <c r="AR57" s="2"/>
      <c r="AS57" s="2" t="e">
        <f>[9]Расчет_тарифа_стр.1_3!W33</f>
        <v>#REF!</v>
      </c>
      <c r="AT57" s="2"/>
      <c r="AU57" s="2"/>
      <c r="AV57" s="2" t="e">
        <f>[9]Расчет_тарифа_стр.1_3!X33</f>
        <v>#REF!</v>
      </c>
      <c r="AW57" s="2"/>
      <c r="AX57" s="2"/>
      <c r="AY57" s="2" t="e">
        <f>[9]Расчет_тарифа_стр.1_3!Y33</f>
        <v>#REF!</v>
      </c>
      <c r="AZ57" s="2"/>
      <c r="BA57" s="2"/>
      <c r="BB57" s="2" t="e">
        <f>[9]Расчет_тарифа_стр.1_3!Z33</f>
        <v>#REF!</v>
      </c>
      <c r="BC57" s="2"/>
      <c r="BD57" s="2"/>
      <c r="BE57" s="2" t="e">
        <f>[9]Расчет_тарифа_стр.1_3!AA33</f>
        <v>#REF!</v>
      </c>
      <c r="BF57" s="2"/>
      <c r="BG57" s="2"/>
      <c r="BH57" s="2" t="e">
        <f>[9]Расчет_тарифа_стр.1_3!AB33</f>
        <v>#REF!</v>
      </c>
      <c r="BI57" s="2"/>
      <c r="BJ57" s="2"/>
      <c r="BK57" s="2" t="e">
        <f>[9]Расчет_тарифа_стр.1_3!AC33</f>
        <v>#REF!</v>
      </c>
      <c r="BL57" s="2"/>
      <c r="BM57" s="2"/>
      <c r="BN57" s="2" t="e">
        <f>[9]Расчет_тарифа_стр.1_3!AD33</f>
        <v>#REF!</v>
      </c>
      <c r="BO57" s="2"/>
      <c r="BP57" s="2"/>
      <c r="BQ57" s="2"/>
      <c r="BR57" s="2"/>
      <c r="BS57" s="2"/>
      <c r="BT57" s="20" t="e">
        <f>[9]Расчет_тарифа_стр.1_3!AF33</f>
        <v>#REF!</v>
      </c>
      <c r="BU57" s="21" t="e">
        <f>[9]Расчет_тарифа_стр.1_3!AG33</f>
        <v>#REF!</v>
      </c>
      <c r="BV57" s="21" t="e">
        <f>[9]Расчет_тарифа_стр.1_3!AH33</f>
        <v>#REF!</v>
      </c>
      <c r="BW57" s="21" t="e">
        <f>[9]Расчет_тарифа_стр.1_3!AI33</f>
        <v>#REF!</v>
      </c>
      <c r="BX57" s="21" t="e">
        <f>[9]Расчет_тарифа_стр.1_3!AJ33</f>
        <v>#REF!</v>
      </c>
      <c r="BY57" s="21" t="e">
        <f>[9]Расчет_тарифа_стр.1_3!AK33</f>
        <v>#REF!</v>
      </c>
      <c r="BZ57" s="21" t="e">
        <f>[9]Расчет_тарифа_стр.1_3!AL33</f>
        <v>#REF!</v>
      </c>
      <c r="CA57" s="21" t="e">
        <f>[9]Расчет_тарифа_стр.1_3!AM33</f>
        <v>#REF!</v>
      </c>
      <c r="CB57" s="21" t="e">
        <f>[9]Расчет_тарифа_стр.1_3!AN33</f>
        <v>#REF!</v>
      </c>
      <c r="CC57" s="21"/>
      <c r="CD57" s="21"/>
      <c r="CE57" s="21" t="e">
        <f>[9]Расчет_тарифа_стр.1_3!AQ33</f>
        <v>#REF!</v>
      </c>
      <c r="CF57" s="21"/>
      <c r="CG57" s="21"/>
      <c r="CH57" s="21" t="e">
        <f>[9]Расчет_тарифа_стр.1_3!AT33</f>
        <v>#REF!</v>
      </c>
      <c r="CI57" s="21"/>
      <c r="CJ57" s="21"/>
      <c r="CK57" s="21" t="e">
        <f>[9]Расчет_тарифа_стр.1_3!AW33</f>
        <v>#REF!</v>
      </c>
      <c r="CL57" s="21"/>
      <c r="CM57" s="21"/>
      <c r="CN57" s="21" t="e">
        <f>[9]Расчет_тарифа_стр.1_3!AZ33</f>
        <v>#REF!</v>
      </c>
      <c r="CO57" s="21"/>
      <c r="CP57" s="21"/>
      <c r="CQ57" s="21" t="e">
        <f>[9]Расчет_тарифа_стр.1_3!AS33</f>
        <v>#REF!</v>
      </c>
      <c r="CR57" s="21"/>
      <c r="CS57" s="21"/>
      <c r="CT57" s="21" t="e">
        <f>[9]Расчет_тарифа_стр.1_3!AT33</f>
        <v>#REF!</v>
      </c>
      <c r="CU57" s="21"/>
      <c r="CV57" s="21"/>
      <c r="CW57" s="21" t="e">
        <f>[9]Расчет_тарифа_стр.1_3!AU33</f>
        <v>#REF!</v>
      </c>
      <c r="CX57" s="21"/>
      <c r="CY57" s="21"/>
      <c r="CZ57" s="21" t="e">
        <f>[9]Расчет_тарифа_стр.1_3!AV33</f>
        <v>#REF!</v>
      </c>
      <c r="DA57" s="21"/>
      <c r="DB57" s="21"/>
      <c r="DC57" s="21" t="e">
        <f>[9]Расчет_тарифа_стр.1_3!AW33</f>
        <v>#REF!</v>
      </c>
      <c r="DD57" s="21"/>
      <c r="DE57" s="21"/>
      <c r="DF57" s="21" t="e">
        <f>[9]Расчет_тарифа_стр.1_3!AX33</f>
        <v>#REF!</v>
      </c>
      <c r="DG57" s="21"/>
      <c r="DH57" s="21"/>
      <c r="DI57" s="21" t="e">
        <f>[9]Расчет_тарифа_стр.1_3!AY33</f>
        <v>#REF!</v>
      </c>
      <c r="DJ57" s="21"/>
      <c r="DK57" s="21"/>
      <c r="DL57" s="21" t="e">
        <f>[9]Расчет_тарифа_стр.1_3!AZ33</f>
        <v>#REF!</v>
      </c>
      <c r="DM57" s="21"/>
      <c r="DN57" s="21"/>
      <c r="DO57" s="21" t="e">
        <f>[9]Расчет_тарифа_стр.1_3!BA33</f>
        <v>#REF!</v>
      </c>
      <c r="DP57" s="21"/>
      <c r="DQ57" s="21"/>
      <c r="DR57" s="21" t="e">
        <f>[9]Расчет_тарифа_стр.1_3!BB33</f>
        <v>#REF!</v>
      </c>
      <c r="DS57" s="21"/>
      <c r="DT57" s="21"/>
      <c r="DU57" s="21" t="e">
        <f>[9]Расчет_тарифа_стр.1_3!BC33</f>
        <v>#REF!</v>
      </c>
      <c r="DV57" s="21"/>
      <c r="DW57" s="21"/>
      <c r="DX57" s="21" t="e">
        <f>[9]Расчет_тарифа_стр.1_3!BD33</f>
        <v>#REF!</v>
      </c>
      <c r="DY57" s="21"/>
      <c r="DZ57" s="21"/>
      <c r="EA57" s="21" t="e">
        <f>[9]Расчет_тарифа_стр.1_3!BE33</f>
        <v>#REF!</v>
      </c>
      <c r="EB57" s="21"/>
      <c r="EC57" s="21"/>
      <c r="ED57" s="21" t="e">
        <f>[9]Расчет_тарифа_стр.1_3!BF33</f>
        <v>#REF!</v>
      </c>
      <c r="EE57" s="21"/>
      <c r="EF57" s="21"/>
      <c r="EG57" s="21"/>
      <c r="EH57" s="21"/>
      <c r="EI57" s="21"/>
    </row>
    <row r="58" spans="1:139" ht="75" hidden="1" outlineLevel="1">
      <c r="A58" s="1" t="s">
        <v>159</v>
      </c>
      <c r="B58" s="22" t="s">
        <v>160</v>
      </c>
      <c r="C58" s="19"/>
      <c r="D58" s="2" t="e">
        <f>[9]Расчет_тарифа_стр.1_3!D34</f>
        <v>#REF!</v>
      </c>
      <c r="E58" s="2" t="e">
        <f>[9]Расчет_тарифа_стр.1_3!E34</f>
        <v>#REF!</v>
      </c>
      <c r="F58" s="2" t="e">
        <f>[9]Расчет_тарифа_стр.1_3!F34</f>
        <v>#REF!</v>
      </c>
      <c r="G58" s="2" t="e">
        <f>[9]Расчет_тарифа_стр.1_3!G34</f>
        <v>#REF!</v>
      </c>
      <c r="H58" s="2" t="e">
        <f>[9]Расчет_тарифа_стр.1_3!H34</f>
        <v>#REF!</v>
      </c>
      <c r="I58" s="2" t="e">
        <f>[9]Расчет_тарифа_стр.1_3!I34</f>
        <v>#REF!</v>
      </c>
      <c r="J58" s="2" t="e">
        <f>[9]Расчет_тарифа_стр.1_3!J34</f>
        <v>#REF!</v>
      </c>
      <c r="K58" s="2" t="e">
        <f>[9]Расчет_тарифа_стр.1_3!K34</f>
        <v>#REF!</v>
      </c>
      <c r="L58" s="2" t="e">
        <f>[9]Расчет_тарифа_стр.1_3!L34</f>
        <v>#REF!</v>
      </c>
      <c r="M58" s="2"/>
      <c r="N58" s="2"/>
      <c r="O58" s="2" t="e">
        <f>[9]Расчет_тарифа_стр.1_3!M34</f>
        <v>#REF!</v>
      </c>
      <c r="P58" s="2"/>
      <c r="Q58" s="2"/>
      <c r="R58" s="2" t="e">
        <f>[9]Расчет_тарифа_стр.1_3!N34</f>
        <v>#REF!</v>
      </c>
      <c r="S58" s="2"/>
      <c r="T58" s="2"/>
      <c r="U58" s="2" t="e">
        <f>[9]Расчет_тарифа_стр.1_3!Q34</f>
        <v>#REF!</v>
      </c>
      <c r="V58" s="2"/>
      <c r="W58" s="2"/>
      <c r="X58" s="2" t="e">
        <f>[9]Расчет_тарифа_стр.1_3!P34</f>
        <v>#REF!</v>
      </c>
      <c r="Y58" s="2"/>
      <c r="Z58" s="2"/>
      <c r="AA58" s="2" t="e">
        <f>[9]Расчет_тарифа_стр.1_3!Q34</f>
        <v>#REF!</v>
      </c>
      <c r="AB58" s="2"/>
      <c r="AC58" s="2"/>
      <c r="AD58" s="2" t="e">
        <f>[9]Расчет_тарифа_стр.1_3!R34</f>
        <v>#REF!</v>
      </c>
      <c r="AE58" s="2"/>
      <c r="AF58" s="2"/>
      <c r="AG58" s="2" t="e">
        <f>[9]Расчет_тарифа_стр.1_3!S34</f>
        <v>#REF!</v>
      </c>
      <c r="AH58" s="2"/>
      <c r="AI58" s="2"/>
      <c r="AJ58" s="2" t="e">
        <f>[9]Расчет_тарифа_стр.1_3!T34</f>
        <v>#REF!</v>
      </c>
      <c r="AK58" s="2"/>
      <c r="AL58" s="2"/>
      <c r="AM58" s="2" t="e">
        <f>[9]Расчет_тарифа_стр.1_3!U34</f>
        <v>#REF!</v>
      </c>
      <c r="AN58" s="2"/>
      <c r="AO58" s="2"/>
      <c r="AP58" s="2" t="e">
        <f>[9]Расчет_тарифа_стр.1_3!V34</f>
        <v>#REF!</v>
      </c>
      <c r="AQ58" s="2"/>
      <c r="AR58" s="2"/>
      <c r="AS58" s="2" t="e">
        <f>[9]Расчет_тарифа_стр.1_3!W34</f>
        <v>#REF!</v>
      </c>
      <c r="AT58" s="2"/>
      <c r="AU58" s="2"/>
      <c r="AV58" s="2" t="e">
        <f>[9]Расчет_тарифа_стр.1_3!X34</f>
        <v>#REF!</v>
      </c>
      <c r="AW58" s="2"/>
      <c r="AX58" s="2"/>
      <c r="AY58" s="2" t="e">
        <f>[9]Расчет_тарифа_стр.1_3!Y34</f>
        <v>#REF!</v>
      </c>
      <c r="AZ58" s="2"/>
      <c r="BA58" s="2"/>
      <c r="BB58" s="2" t="e">
        <f>[9]Расчет_тарифа_стр.1_3!Z34</f>
        <v>#REF!</v>
      </c>
      <c r="BC58" s="2"/>
      <c r="BD58" s="2"/>
      <c r="BE58" s="2" t="e">
        <f>[9]Расчет_тарифа_стр.1_3!AA34</f>
        <v>#REF!</v>
      </c>
      <c r="BF58" s="2"/>
      <c r="BG58" s="2"/>
      <c r="BH58" s="2" t="e">
        <f>[9]Расчет_тарифа_стр.1_3!AB34</f>
        <v>#REF!</v>
      </c>
      <c r="BI58" s="2"/>
      <c r="BJ58" s="2"/>
      <c r="BK58" s="2" t="e">
        <f>[9]Расчет_тарифа_стр.1_3!AC34</f>
        <v>#REF!</v>
      </c>
      <c r="BL58" s="2"/>
      <c r="BM58" s="2"/>
      <c r="BN58" s="2" t="e">
        <f>[9]Расчет_тарифа_стр.1_3!AD34</f>
        <v>#REF!</v>
      </c>
      <c r="BO58" s="2"/>
      <c r="BP58" s="2"/>
      <c r="BQ58" s="2"/>
      <c r="BR58" s="2"/>
      <c r="BS58" s="2"/>
      <c r="BT58" s="20" t="e">
        <f>[9]Расчет_тарифа_стр.1_3!AF34</f>
        <v>#REF!</v>
      </c>
      <c r="BU58" s="21" t="e">
        <f>[9]Расчет_тарифа_стр.1_3!AG34</f>
        <v>#REF!</v>
      </c>
      <c r="BV58" s="21" t="e">
        <f>[9]Расчет_тарифа_стр.1_3!AH34</f>
        <v>#REF!</v>
      </c>
      <c r="BW58" s="21" t="e">
        <f>[9]Расчет_тарифа_стр.1_3!AI34</f>
        <v>#REF!</v>
      </c>
      <c r="BX58" s="21" t="e">
        <f>[9]Расчет_тарифа_стр.1_3!AJ34</f>
        <v>#REF!</v>
      </c>
      <c r="BY58" s="21" t="e">
        <f>[9]Расчет_тарифа_стр.1_3!AK34</f>
        <v>#REF!</v>
      </c>
      <c r="BZ58" s="21" t="e">
        <f>[9]Расчет_тарифа_стр.1_3!AL34</f>
        <v>#REF!</v>
      </c>
      <c r="CA58" s="21" t="e">
        <f>[9]Расчет_тарифа_стр.1_3!AM34</f>
        <v>#REF!</v>
      </c>
      <c r="CB58" s="21" t="e">
        <f>[9]Расчет_тарифа_стр.1_3!AN34</f>
        <v>#REF!</v>
      </c>
      <c r="CC58" s="21"/>
      <c r="CD58" s="21"/>
      <c r="CE58" s="21" t="e">
        <f>[9]Расчет_тарифа_стр.1_3!AQ34</f>
        <v>#REF!</v>
      </c>
      <c r="CF58" s="21"/>
      <c r="CG58" s="21"/>
      <c r="CH58" s="21" t="e">
        <f>[9]Расчет_тарифа_стр.1_3!AT34</f>
        <v>#REF!</v>
      </c>
      <c r="CI58" s="21"/>
      <c r="CJ58" s="21"/>
      <c r="CK58" s="21" t="e">
        <f>[9]Расчет_тарифа_стр.1_3!AW34</f>
        <v>#REF!</v>
      </c>
      <c r="CL58" s="21"/>
      <c r="CM58" s="21"/>
      <c r="CN58" s="21" t="e">
        <f>[9]Расчет_тарифа_стр.1_3!AZ34</f>
        <v>#REF!</v>
      </c>
      <c r="CO58" s="21"/>
      <c r="CP58" s="21"/>
      <c r="CQ58" s="21" t="e">
        <f>[9]Расчет_тарифа_стр.1_3!AS34</f>
        <v>#REF!</v>
      </c>
      <c r="CR58" s="21"/>
      <c r="CS58" s="21"/>
      <c r="CT58" s="21" t="e">
        <f>[9]Расчет_тарифа_стр.1_3!AT34</f>
        <v>#REF!</v>
      </c>
      <c r="CU58" s="21"/>
      <c r="CV58" s="21"/>
      <c r="CW58" s="21" t="e">
        <f>[9]Расчет_тарифа_стр.1_3!AU34</f>
        <v>#REF!</v>
      </c>
      <c r="CX58" s="21"/>
      <c r="CY58" s="21"/>
      <c r="CZ58" s="21" t="e">
        <f>[9]Расчет_тарифа_стр.1_3!AV34</f>
        <v>#REF!</v>
      </c>
      <c r="DA58" s="21"/>
      <c r="DB58" s="21"/>
      <c r="DC58" s="21" t="e">
        <f>[9]Расчет_тарифа_стр.1_3!AW34</f>
        <v>#REF!</v>
      </c>
      <c r="DD58" s="21"/>
      <c r="DE58" s="21"/>
      <c r="DF58" s="21" t="e">
        <f>[9]Расчет_тарифа_стр.1_3!AX34</f>
        <v>#REF!</v>
      </c>
      <c r="DG58" s="21"/>
      <c r="DH58" s="21"/>
      <c r="DI58" s="21" t="e">
        <f>[9]Расчет_тарифа_стр.1_3!AY34</f>
        <v>#REF!</v>
      </c>
      <c r="DJ58" s="21"/>
      <c r="DK58" s="21"/>
      <c r="DL58" s="21" t="e">
        <f>[9]Расчет_тарифа_стр.1_3!AZ34</f>
        <v>#REF!</v>
      </c>
      <c r="DM58" s="21"/>
      <c r="DN58" s="21"/>
      <c r="DO58" s="21" t="e">
        <f>[9]Расчет_тарифа_стр.1_3!BA34</f>
        <v>#REF!</v>
      </c>
      <c r="DP58" s="21"/>
      <c r="DQ58" s="21"/>
      <c r="DR58" s="21" t="e">
        <f>[9]Расчет_тарифа_стр.1_3!BB34</f>
        <v>#REF!</v>
      </c>
      <c r="DS58" s="21"/>
      <c r="DT58" s="21"/>
      <c r="DU58" s="21" t="e">
        <f>[9]Расчет_тарифа_стр.1_3!BC34</f>
        <v>#REF!</v>
      </c>
      <c r="DV58" s="21"/>
      <c r="DW58" s="21"/>
      <c r="DX58" s="21" t="e">
        <f>[9]Расчет_тарифа_стр.1_3!BD34</f>
        <v>#REF!</v>
      </c>
      <c r="DY58" s="21"/>
      <c r="DZ58" s="21"/>
      <c r="EA58" s="21" t="e">
        <f>[9]Расчет_тарифа_стр.1_3!BE34</f>
        <v>#REF!</v>
      </c>
      <c r="EB58" s="21"/>
      <c r="EC58" s="21"/>
      <c r="ED58" s="21" t="e">
        <f>[9]Расчет_тарифа_стр.1_3!BF34</f>
        <v>#REF!</v>
      </c>
      <c r="EE58" s="21"/>
      <c r="EF58" s="21"/>
      <c r="EG58" s="21"/>
      <c r="EH58" s="21"/>
      <c r="EI58" s="21"/>
    </row>
    <row r="59" spans="1:139" ht="330" hidden="1" outlineLevel="1">
      <c r="A59" s="1" t="s">
        <v>161</v>
      </c>
      <c r="B59" s="22" t="s">
        <v>162</v>
      </c>
      <c r="C59" s="19"/>
      <c r="D59" s="2" t="e">
        <f>[9]Расчет_тарифа_стр.1_3!D35</f>
        <v>#REF!</v>
      </c>
      <c r="E59" s="2" t="e">
        <f>[9]Расчет_тарифа_стр.1_3!E35</f>
        <v>#REF!</v>
      </c>
      <c r="F59" s="2" t="e">
        <f>[9]Расчет_тарифа_стр.1_3!F35</f>
        <v>#REF!</v>
      </c>
      <c r="G59" s="2" t="e">
        <f>[9]Расчет_тарифа_стр.1_3!G35</f>
        <v>#REF!</v>
      </c>
      <c r="H59" s="2" t="e">
        <f>[9]Расчет_тарифа_стр.1_3!H35</f>
        <v>#REF!</v>
      </c>
      <c r="I59" s="2" t="e">
        <f>[9]Расчет_тарифа_стр.1_3!I35</f>
        <v>#REF!</v>
      </c>
      <c r="J59" s="2" t="e">
        <f>[9]Расчет_тарифа_стр.1_3!J35</f>
        <v>#REF!</v>
      </c>
      <c r="K59" s="2" t="e">
        <f>[9]Расчет_тарифа_стр.1_3!K35</f>
        <v>#REF!</v>
      </c>
      <c r="L59" s="2" t="e">
        <f>[9]Расчет_тарифа_стр.1_3!L35</f>
        <v>#REF!</v>
      </c>
      <c r="M59" s="2"/>
      <c r="N59" s="2"/>
      <c r="O59" s="2" t="e">
        <f>[9]Расчет_тарифа_стр.1_3!M35</f>
        <v>#REF!</v>
      </c>
      <c r="P59" s="2"/>
      <c r="Q59" s="2"/>
      <c r="R59" s="2" t="e">
        <f>[9]Расчет_тарифа_стр.1_3!N35</f>
        <v>#REF!</v>
      </c>
      <c r="S59" s="2"/>
      <c r="T59" s="2"/>
      <c r="U59" s="2" t="e">
        <f>[9]Расчет_тарифа_стр.1_3!Q35</f>
        <v>#REF!</v>
      </c>
      <c r="V59" s="2"/>
      <c r="W59" s="2"/>
      <c r="X59" s="2" t="e">
        <f>[9]Расчет_тарифа_стр.1_3!P35</f>
        <v>#REF!</v>
      </c>
      <c r="Y59" s="2"/>
      <c r="Z59" s="2"/>
      <c r="AA59" s="2" t="e">
        <f>[9]Расчет_тарифа_стр.1_3!Q35</f>
        <v>#REF!</v>
      </c>
      <c r="AB59" s="2"/>
      <c r="AC59" s="2"/>
      <c r="AD59" s="2" t="e">
        <f>[9]Расчет_тарифа_стр.1_3!R35</f>
        <v>#REF!</v>
      </c>
      <c r="AE59" s="2"/>
      <c r="AF59" s="2"/>
      <c r="AG59" s="2" t="e">
        <f>[9]Расчет_тарифа_стр.1_3!S35</f>
        <v>#REF!</v>
      </c>
      <c r="AH59" s="2"/>
      <c r="AI59" s="2"/>
      <c r="AJ59" s="2" t="e">
        <f>[9]Расчет_тарифа_стр.1_3!T35</f>
        <v>#REF!</v>
      </c>
      <c r="AK59" s="2"/>
      <c r="AL59" s="2"/>
      <c r="AM59" s="2" t="e">
        <f>[9]Расчет_тарифа_стр.1_3!U35</f>
        <v>#REF!</v>
      </c>
      <c r="AN59" s="2"/>
      <c r="AO59" s="2"/>
      <c r="AP59" s="2" t="e">
        <f>[9]Расчет_тарифа_стр.1_3!V35</f>
        <v>#REF!</v>
      </c>
      <c r="AQ59" s="2"/>
      <c r="AR59" s="2"/>
      <c r="AS59" s="2" t="e">
        <f>[9]Расчет_тарифа_стр.1_3!W35</f>
        <v>#REF!</v>
      </c>
      <c r="AT59" s="2"/>
      <c r="AU59" s="2"/>
      <c r="AV59" s="2" t="e">
        <f>[9]Расчет_тарифа_стр.1_3!X35</f>
        <v>#REF!</v>
      </c>
      <c r="AW59" s="2"/>
      <c r="AX59" s="2"/>
      <c r="AY59" s="2" t="e">
        <f>[9]Расчет_тарифа_стр.1_3!Y35</f>
        <v>#REF!</v>
      </c>
      <c r="AZ59" s="2"/>
      <c r="BA59" s="2"/>
      <c r="BB59" s="2" t="e">
        <f>[9]Расчет_тарифа_стр.1_3!Z35</f>
        <v>#REF!</v>
      </c>
      <c r="BC59" s="2"/>
      <c r="BD59" s="2"/>
      <c r="BE59" s="2" t="e">
        <f>[9]Расчет_тарифа_стр.1_3!AA35</f>
        <v>#REF!</v>
      </c>
      <c r="BF59" s="2"/>
      <c r="BG59" s="2"/>
      <c r="BH59" s="2" t="e">
        <f>[9]Расчет_тарифа_стр.1_3!AB35</f>
        <v>#REF!</v>
      </c>
      <c r="BI59" s="2"/>
      <c r="BJ59" s="2"/>
      <c r="BK59" s="2" t="e">
        <f>[9]Расчет_тарифа_стр.1_3!AC35</f>
        <v>#REF!</v>
      </c>
      <c r="BL59" s="2"/>
      <c r="BM59" s="2"/>
      <c r="BN59" s="2" t="e">
        <f>[9]Расчет_тарифа_стр.1_3!AD35</f>
        <v>#REF!</v>
      </c>
      <c r="BO59" s="2"/>
      <c r="BP59" s="2"/>
      <c r="BQ59" s="2"/>
      <c r="BR59" s="2"/>
      <c r="BS59" s="2"/>
      <c r="BT59" s="20" t="e">
        <f>[9]Расчет_тарифа_стр.1_3!AF35</f>
        <v>#REF!</v>
      </c>
      <c r="BU59" s="21" t="e">
        <f>[9]Расчет_тарифа_стр.1_3!AG35</f>
        <v>#REF!</v>
      </c>
      <c r="BV59" s="21" t="e">
        <f>[9]Расчет_тарифа_стр.1_3!AH35</f>
        <v>#REF!</v>
      </c>
      <c r="BW59" s="21" t="e">
        <f>[9]Расчет_тарифа_стр.1_3!AI35</f>
        <v>#REF!</v>
      </c>
      <c r="BX59" s="21" t="e">
        <f>[9]Расчет_тарифа_стр.1_3!AJ35</f>
        <v>#REF!</v>
      </c>
      <c r="BY59" s="21" t="e">
        <f>[9]Расчет_тарифа_стр.1_3!AK35</f>
        <v>#REF!</v>
      </c>
      <c r="BZ59" s="21" t="e">
        <f>[9]Расчет_тарифа_стр.1_3!AL35</f>
        <v>#REF!</v>
      </c>
      <c r="CA59" s="21" t="e">
        <f>[9]Расчет_тарифа_стр.1_3!AM35</f>
        <v>#REF!</v>
      </c>
      <c r="CB59" s="21" t="e">
        <f>[9]Расчет_тарифа_стр.1_3!AN35</f>
        <v>#REF!</v>
      </c>
      <c r="CC59" s="21"/>
      <c r="CD59" s="21"/>
      <c r="CE59" s="21" t="e">
        <f>[9]Расчет_тарифа_стр.1_3!AQ35</f>
        <v>#REF!</v>
      </c>
      <c r="CF59" s="21"/>
      <c r="CG59" s="21"/>
      <c r="CH59" s="21" t="e">
        <f>[9]Расчет_тарифа_стр.1_3!AT35</f>
        <v>#REF!</v>
      </c>
      <c r="CI59" s="21"/>
      <c r="CJ59" s="21"/>
      <c r="CK59" s="21" t="e">
        <f>[9]Расчет_тарифа_стр.1_3!AW35</f>
        <v>#REF!</v>
      </c>
      <c r="CL59" s="21"/>
      <c r="CM59" s="21"/>
      <c r="CN59" s="21" t="e">
        <f>[9]Расчет_тарифа_стр.1_3!AZ35</f>
        <v>#REF!</v>
      </c>
      <c r="CO59" s="21"/>
      <c r="CP59" s="21"/>
      <c r="CQ59" s="21" t="e">
        <f>[9]Расчет_тарифа_стр.1_3!AS35</f>
        <v>#REF!</v>
      </c>
      <c r="CR59" s="21"/>
      <c r="CS59" s="21"/>
      <c r="CT59" s="21" t="e">
        <f>[9]Расчет_тарифа_стр.1_3!AT35</f>
        <v>#REF!</v>
      </c>
      <c r="CU59" s="21"/>
      <c r="CV59" s="21"/>
      <c r="CW59" s="21" t="e">
        <f>[9]Расчет_тарифа_стр.1_3!AU35</f>
        <v>#REF!</v>
      </c>
      <c r="CX59" s="21"/>
      <c r="CY59" s="21"/>
      <c r="CZ59" s="21" t="e">
        <f>[9]Расчет_тарифа_стр.1_3!AV35</f>
        <v>#REF!</v>
      </c>
      <c r="DA59" s="21"/>
      <c r="DB59" s="21"/>
      <c r="DC59" s="21" t="e">
        <f>[9]Расчет_тарифа_стр.1_3!AW35</f>
        <v>#REF!</v>
      </c>
      <c r="DD59" s="21"/>
      <c r="DE59" s="21"/>
      <c r="DF59" s="21" t="e">
        <f>[9]Расчет_тарифа_стр.1_3!AX35</f>
        <v>#REF!</v>
      </c>
      <c r="DG59" s="21"/>
      <c r="DH59" s="21"/>
      <c r="DI59" s="21" t="e">
        <f>[9]Расчет_тарифа_стр.1_3!AY35</f>
        <v>#REF!</v>
      </c>
      <c r="DJ59" s="21"/>
      <c r="DK59" s="21"/>
      <c r="DL59" s="21" t="e">
        <f>[9]Расчет_тарифа_стр.1_3!AZ35</f>
        <v>#REF!</v>
      </c>
      <c r="DM59" s="21"/>
      <c r="DN59" s="21"/>
      <c r="DO59" s="21" t="e">
        <f>[9]Расчет_тарифа_стр.1_3!BA35</f>
        <v>#REF!</v>
      </c>
      <c r="DP59" s="21"/>
      <c r="DQ59" s="21"/>
      <c r="DR59" s="21" t="e">
        <f>[9]Расчет_тарифа_стр.1_3!BB35</f>
        <v>#REF!</v>
      </c>
      <c r="DS59" s="21"/>
      <c r="DT59" s="21"/>
      <c r="DU59" s="21" t="e">
        <f>[9]Расчет_тарифа_стр.1_3!BC35</f>
        <v>#REF!</v>
      </c>
      <c r="DV59" s="21"/>
      <c r="DW59" s="21"/>
      <c r="DX59" s="21" t="e">
        <f>[9]Расчет_тарифа_стр.1_3!BD35</f>
        <v>#REF!</v>
      </c>
      <c r="DY59" s="21"/>
      <c r="DZ59" s="21"/>
      <c r="EA59" s="21" t="e">
        <f>[9]Расчет_тарифа_стр.1_3!BE35</f>
        <v>#REF!</v>
      </c>
      <c r="EB59" s="21"/>
      <c r="EC59" s="21"/>
      <c r="ED59" s="21" t="e">
        <f>[9]Расчет_тарифа_стр.1_3!BF35</f>
        <v>#REF!</v>
      </c>
      <c r="EE59" s="21"/>
      <c r="EF59" s="21"/>
      <c r="EG59" s="21"/>
      <c r="EH59" s="21"/>
      <c r="EI59" s="21"/>
    </row>
    <row r="60" spans="1:139" ht="45" hidden="1" outlineLevel="1">
      <c r="A60" s="1" t="s">
        <v>163</v>
      </c>
      <c r="B60" s="22" t="s">
        <v>164</v>
      </c>
      <c r="C60" s="19"/>
      <c r="D60" s="2" t="e">
        <f>[9]Расчет_тарифа_стр.1_3!D36</f>
        <v>#REF!</v>
      </c>
      <c r="E60" s="2" t="e">
        <f>[9]Расчет_тарифа_стр.1_3!E36</f>
        <v>#REF!</v>
      </c>
      <c r="F60" s="2" t="e">
        <f>[9]Расчет_тарифа_стр.1_3!F36</f>
        <v>#REF!</v>
      </c>
      <c r="G60" s="2" t="e">
        <f>[9]Расчет_тарифа_стр.1_3!G36</f>
        <v>#REF!</v>
      </c>
      <c r="H60" s="2" t="e">
        <f>[9]Расчет_тарифа_стр.1_3!H36</f>
        <v>#REF!</v>
      </c>
      <c r="I60" s="2" t="e">
        <f>[9]Расчет_тарифа_стр.1_3!I36</f>
        <v>#REF!</v>
      </c>
      <c r="J60" s="2" t="e">
        <f>[9]Расчет_тарифа_стр.1_3!J36</f>
        <v>#REF!</v>
      </c>
      <c r="K60" s="2" t="e">
        <f>[9]Расчет_тарифа_стр.1_3!K36</f>
        <v>#REF!</v>
      </c>
      <c r="L60" s="2" t="e">
        <f>[9]Расчет_тарифа_стр.1_3!L36</f>
        <v>#REF!</v>
      </c>
      <c r="M60" s="2"/>
      <c r="N60" s="2"/>
      <c r="O60" s="2" t="e">
        <f>[9]Расчет_тарифа_стр.1_3!M36</f>
        <v>#REF!</v>
      </c>
      <c r="P60" s="2"/>
      <c r="Q60" s="2"/>
      <c r="R60" s="2" t="e">
        <f>[9]Расчет_тарифа_стр.1_3!N36</f>
        <v>#REF!</v>
      </c>
      <c r="S60" s="2"/>
      <c r="T60" s="2"/>
      <c r="U60" s="2" t="e">
        <f>[9]Расчет_тарифа_стр.1_3!Q36</f>
        <v>#REF!</v>
      </c>
      <c r="V60" s="2"/>
      <c r="W60" s="2"/>
      <c r="X60" s="2" t="e">
        <f>[9]Расчет_тарифа_стр.1_3!P36</f>
        <v>#REF!</v>
      </c>
      <c r="Y60" s="2"/>
      <c r="Z60" s="2"/>
      <c r="AA60" s="2" t="e">
        <f>[9]Расчет_тарифа_стр.1_3!Q36</f>
        <v>#REF!</v>
      </c>
      <c r="AB60" s="2"/>
      <c r="AC60" s="2"/>
      <c r="AD60" s="2" t="e">
        <f>[9]Расчет_тарифа_стр.1_3!R36</f>
        <v>#REF!</v>
      </c>
      <c r="AE60" s="2"/>
      <c r="AF60" s="2"/>
      <c r="AG60" s="2" t="e">
        <f>[9]Расчет_тарифа_стр.1_3!S36</f>
        <v>#REF!</v>
      </c>
      <c r="AH60" s="2"/>
      <c r="AI60" s="2"/>
      <c r="AJ60" s="2" t="e">
        <f>[9]Расчет_тарифа_стр.1_3!T36</f>
        <v>#REF!</v>
      </c>
      <c r="AK60" s="2"/>
      <c r="AL60" s="2"/>
      <c r="AM60" s="2" t="e">
        <f>[9]Расчет_тарифа_стр.1_3!U36</f>
        <v>#REF!</v>
      </c>
      <c r="AN60" s="2"/>
      <c r="AO60" s="2"/>
      <c r="AP60" s="2" t="e">
        <f>[9]Расчет_тарифа_стр.1_3!V36</f>
        <v>#REF!</v>
      </c>
      <c r="AQ60" s="2"/>
      <c r="AR60" s="2"/>
      <c r="AS60" s="2" t="e">
        <f>[9]Расчет_тарифа_стр.1_3!W36</f>
        <v>#REF!</v>
      </c>
      <c r="AT60" s="2"/>
      <c r="AU60" s="2"/>
      <c r="AV60" s="2" t="e">
        <f>[9]Расчет_тарифа_стр.1_3!X36</f>
        <v>#REF!</v>
      </c>
      <c r="AW60" s="2"/>
      <c r="AX60" s="2"/>
      <c r="AY60" s="2" t="e">
        <f>[9]Расчет_тарифа_стр.1_3!Y36</f>
        <v>#REF!</v>
      </c>
      <c r="AZ60" s="2"/>
      <c r="BA60" s="2"/>
      <c r="BB60" s="2" t="e">
        <f>[9]Расчет_тарифа_стр.1_3!Z36</f>
        <v>#REF!</v>
      </c>
      <c r="BC60" s="2"/>
      <c r="BD60" s="2"/>
      <c r="BE60" s="2" t="e">
        <f>[9]Расчет_тарифа_стр.1_3!AA36</f>
        <v>#REF!</v>
      </c>
      <c r="BF60" s="2"/>
      <c r="BG60" s="2"/>
      <c r="BH60" s="2" t="e">
        <f>[9]Расчет_тарифа_стр.1_3!AB36</f>
        <v>#REF!</v>
      </c>
      <c r="BI60" s="2"/>
      <c r="BJ60" s="2"/>
      <c r="BK60" s="2" t="e">
        <f>[9]Расчет_тарифа_стр.1_3!AC36</f>
        <v>#REF!</v>
      </c>
      <c r="BL60" s="2"/>
      <c r="BM60" s="2"/>
      <c r="BN60" s="2" t="e">
        <f>[9]Расчет_тарифа_стр.1_3!AD36</f>
        <v>#REF!</v>
      </c>
      <c r="BO60" s="2"/>
      <c r="BP60" s="2"/>
      <c r="BQ60" s="2"/>
      <c r="BR60" s="2"/>
      <c r="BS60" s="2"/>
      <c r="BT60" s="20" t="e">
        <f>[9]Расчет_тарифа_стр.1_3!AF36</f>
        <v>#REF!</v>
      </c>
      <c r="BU60" s="21" t="e">
        <f>[9]Расчет_тарифа_стр.1_3!AG36</f>
        <v>#REF!</v>
      </c>
      <c r="BV60" s="21" t="e">
        <f>[9]Расчет_тарифа_стр.1_3!AH36</f>
        <v>#REF!</v>
      </c>
      <c r="BW60" s="21" t="e">
        <f>[9]Расчет_тарифа_стр.1_3!AI36</f>
        <v>#REF!</v>
      </c>
      <c r="BX60" s="21" t="e">
        <f>[9]Расчет_тарифа_стр.1_3!AJ36</f>
        <v>#REF!</v>
      </c>
      <c r="BY60" s="21" t="e">
        <f>[9]Расчет_тарифа_стр.1_3!AK36</f>
        <v>#REF!</v>
      </c>
      <c r="BZ60" s="21" t="e">
        <f>[9]Расчет_тарифа_стр.1_3!AL36</f>
        <v>#REF!</v>
      </c>
      <c r="CA60" s="21" t="e">
        <f>[9]Расчет_тарифа_стр.1_3!AM36</f>
        <v>#REF!</v>
      </c>
      <c r="CB60" s="21" t="e">
        <f>[9]Расчет_тарифа_стр.1_3!AN36</f>
        <v>#REF!</v>
      </c>
      <c r="CC60" s="21"/>
      <c r="CD60" s="21"/>
      <c r="CE60" s="21" t="e">
        <f>[9]Расчет_тарифа_стр.1_3!AQ36</f>
        <v>#REF!</v>
      </c>
      <c r="CF60" s="21"/>
      <c r="CG60" s="21"/>
      <c r="CH60" s="21" t="e">
        <f>[9]Расчет_тарифа_стр.1_3!AT36</f>
        <v>#REF!</v>
      </c>
      <c r="CI60" s="21"/>
      <c r="CJ60" s="21"/>
      <c r="CK60" s="21" t="e">
        <f>[9]Расчет_тарифа_стр.1_3!AW36</f>
        <v>#REF!</v>
      </c>
      <c r="CL60" s="21"/>
      <c r="CM60" s="21"/>
      <c r="CN60" s="21" t="e">
        <f>[9]Расчет_тарифа_стр.1_3!AZ36</f>
        <v>#REF!</v>
      </c>
      <c r="CO60" s="21"/>
      <c r="CP60" s="21"/>
      <c r="CQ60" s="21" t="e">
        <f>[9]Расчет_тарифа_стр.1_3!AS36</f>
        <v>#REF!</v>
      </c>
      <c r="CR60" s="21"/>
      <c r="CS60" s="21"/>
      <c r="CT60" s="21" t="e">
        <f>[9]Расчет_тарифа_стр.1_3!AT36</f>
        <v>#REF!</v>
      </c>
      <c r="CU60" s="21"/>
      <c r="CV60" s="21"/>
      <c r="CW60" s="21" t="e">
        <f>[9]Расчет_тарифа_стр.1_3!AU36</f>
        <v>#REF!</v>
      </c>
      <c r="CX60" s="21"/>
      <c r="CY60" s="21"/>
      <c r="CZ60" s="21" t="e">
        <f>[9]Расчет_тарифа_стр.1_3!AV36</f>
        <v>#REF!</v>
      </c>
      <c r="DA60" s="21"/>
      <c r="DB60" s="21"/>
      <c r="DC60" s="21" t="e">
        <f>[9]Расчет_тарифа_стр.1_3!AW36</f>
        <v>#REF!</v>
      </c>
      <c r="DD60" s="21"/>
      <c r="DE60" s="21"/>
      <c r="DF60" s="21" t="e">
        <f>[9]Расчет_тарифа_стр.1_3!AX36</f>
        <v>#REF!</v>
      </c>
      <c r="DG60" s="21"/>
      <c r="DH60" s="21"/>
      <c r="DI60" s="21" t="e">
        <f>[9]Расчет_тарифа_стр.1_3!AY36</f>
        <v>#REF!</v>
      </c>
      <c r="DJ60" s="21"/>
      <c r="DK60" s="21"/>
      <c r="DL60" s="21" t="e">
        <f>[9]Расчет_тарифа_стр.1_3!AZ36</f>
        <v>#REF!</v>
      </c>
      <c r="DM60" s="21"/>
      <c r="DN60" s="21"/>
      <c r="DO60" s="21" t="e">
        <f>[9]Расчет_тарифа_стр.1_3!BA36</f>
        <v>#REF!</v>
      </c>
      <c r="DP60" s="21"/>
      <c r="DQ60" s="21"/>
      <c r="DR60" s="21" t="e">
        <f>[9]Расчет_тарифа_стр.1_3!BB36</f>
        <v>#REF!</v>
      </c>
      <c r="DS60" s="21"/>
      <c r="DT60" s="21"/>
      <c r="DU60" s="21" t="e">
        <f>[9]Расчет_тарифа_стр.1_3!BC36</f>
        <v>#REF!</v>
      </c>
      <c r="DV60" s="21"/>
      <c r="DW60" s="21"/>
      <c r="DX60" s="21" t="e">
        <f>[9]Расчет_тарифа_стр.1_3!BD36</f>
        <v>#REF!</v>
      </c>
      <c r="DY60" s="21"/>
      <c r="DZ60" s="21"/>
      <c r="EA60" s="21" t="e">
        <f>[9]Расчет_тарифа_стр.1_3!BE36</f>
        <v>#REF!</v>
      </c>
      <c r="EB60" s="21"/>
      <c r="EC60" s="21"/>
      <c r="ED60" s="21" t="e">
        <f>[9]Расчет_тарифа_стр.1_3!BF36</f>
        <v>#REF!</v>
      </c>
      <c r="EE60" s="21"/>
      <c r="EF60" s="21"/>
      <c r="EG60" s="21"/>
      <c r="EH60" s="21"/>
      <c r="EI60" s="21"/>
    </row>
    <row r="61" spans="1:139" ht="45" hidden="1" collapsed="1">
      <c r="A61" s="432" t="s">
        <v>165</v>
      </c>
      <c r="B61" s="433"/>
      <c r="C61" s="433"/>
      <c r="D61" s="23" t="s">
        <v>166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4"/>
    </row>
    <row r="62" spans="1:139" ht="28.5">
      <c r="A62" s="78">
        <v>3</v>
      </c>
      <c r="B62" s="25" t="s">
        <v>167</v>
      </c>
      <c r="C62" s="26" t="s">
        <v>76</v>
      </c>
      <c r="D62" s="27">
        <f>[9]Расчет_тарифа_стр.1_3!D63</f>
        <v>258649.7212704691</v>
      </c>
      <c r="E62" s="27">
        <f>[9]Расчет_тарифа_стр.1_3!E63</f>
        <v>130096.39097506629</v>
      </c>
      <c r="F62" s="27">
        <f>[9]Расчет_тарифа_стр.1_3!F63</f>
        <v>128553.33029540282</v>
      </c>
      <c r="G62" s="27">
        <f>[9]Расчет_тарифа_стр.1_3!G63</f>
        <v>269194</v>
      </c>
      <c r="H62" s="27">
        <f>[9]Расчет_тарифа_стр.1_3!H63</f>
        <v>280378.30709039699</v>
      </c>
      <c r="I62" s="27">
        <f>[9]Расчет_тарифа_стр.1_3!I63</f>
        <v>143181.70759575636</v>
      </c>
      <c r="J62" s="27">
        <f>[9]Расчет_тарифа_стр.1_3!J63</f>
        <v>137196.59949464063</v>
      </c>
      <c r="K62" s="27">
        <f>[9]Расчет_тарифа_стр.1_3!K63</f>
        <v>0</v>
      </c>
      <c r="L62" s="27">
        <f>L13+L49+L50+L53+L54</f>
        <v>281959.05822612392</v>
      </c>
      <c r="M62" s="27">
        <f>M68/1.18*M64+M69*M65+M70*M66</f>
        <v>137915.47025909458</v>
      </c>
      <c r="N62" s="27">
        <f>L62-M62</f>
        <v>144043.58796702934</v>
      </c>
      <c r="O62" s="27">
        <f>O13+O49+O50+O53+O54</f>
        <v>300280.06329327391</v>
      </c>
      <c r="P62" s="27">
        <f>P68/1.18*P64+P69*P65+P70*P66</f>
        <v>159844.03532647633</v>
      </c>
      <c r="Q62" s="27">
        <f>O62-P62</f>
        <v>140436.02796679758</v>
      </c>
      <c r="R62" s="27">
        <f>R13+R49+R50+R53+R54</f>
        <v>318798.25542105368</v>
      </c>
      <c r="S62" s="27">
        <f>S68/1.18*S64+S69*S65+S70*S66</f>
        <v>156299.76904715408</v>
      </c>
      <c r="T62" s="27">
        <f>R62-S62</f>
        <v>162498.48637389959</v>
      </c>
      <c r="U62" s="27">
        <f>U13+U49+U50+U53+U54</f>
        <v>332273.71192935569</v>
      </c>
      <c r="V62" s="27">
        <f>V68/1.18*V64+V69*V65+V70*V66</f>
        <v>181423.71371511518</v>
      </c>
      <c r="W62" s="27">
        <f>U62-V62-0.01</f>
        <v>150849.9882142405</v>
      </c>
      <c r="X62" s="27">
        <f>X13+X49+X50+X53+X54</f>
        <v>345336.81986600219</v>
      </c>
      <c r="Y62" s="27">
        <f>Y68/1.18*Y64+Y69*Y65+Y70*Y66</f>
        <v>168981.62687761581</v>
      </c>
      <c r="Z62" s="27">
        <f>X62-Y62+0.01</f>
        <v>176355.20298838639</v>
      </c>
      <c r="AA62" s="27">
        <f t="shared" ref="AA62:BS62" si="45">X62</f>
        <v>345336.81986600219</v>
      </c>
      <c r="AB62" s="27">
        <f t="shared" si="45"/>
        <v>168981.62687761581</v>
      </c>
      <c r="AC62" s="27">
        <f t="shared" si="45"/>
        <v>176355.20298838639</v>
      </c>
      <c r="AD62" s="27">
        <f t="shared" si="45"/>
        <v>345336.81986600219</v>
      </c>
      <c r="AE62" s="27">
        <f t="shared" si="45"/>
        <v>168981.62687761581</v>
      </c>
      <c r="AF62" s="27">
        <f t="shared" si="45"/>
        <v>176355.20298838639</v>
      </c>
      <c r="AG62" s="27">
        <f t="shared" si="45"/>
        <v>345336.81986600219</v>
      </c>
      <c r="AH62" s="27">
        <f t="shared" si="45"/>
        <v>168981.62687761581</v>
      </c>
      <c r="AI62" s="27">
        <f t="shared" si="45"/>
        <v>176355.20298838639</v>
      </c>
      <c r="AJ62" s="27">
        <f t="shared" si="45"/>
        <v>345336.81986600219</v>
      </c>
      <c r="AK62" s="27">
        <f t="shared" si="45"/>
        <v>168981.62687761581</v>
      </c>
      <c r="AL62" s="27">
        <f t="shared" si="45"/>
        <v>176355.20298838639</v>
      </c>
      <c r="AM62" s="27">
        <f t="shared" si="45"/>
        <v>345336.81986600219</v>
      </c>
      <c r="AN62" s="27">
        <f t="shared" si="45"/>
        <v>168981.62687761581</v>
      </c>
      <c r="AO62" s="27">
        <f t="shared" si="45"/>
        <v>176355.20298838639</v>
      </c>
      <c r="AP62" s="27">
        <f t="shared" si="45"/>
        <v>345336.81986600219</v>
      </c>
      <c r="AQ62" s="27">
        <f t="shared" si="45"/>
        <v>168981.62687761581</v>
      </c>
      <c r="AR62" s="27">
        <f t="shared" si="45"/>
        <v>176355.20298838639</v>
      </c>
      <c r="AS62" s="27">
        <f t="shared" si="45"/>
        <v>345336.81986600219</v>
      </c>
      <c r="AT62" s="27">
        <f t="shared" si="45"/>
        <v>168981.62687761581</v>
      </c>
      <c r="AU62" s="27">
        <f t="shared" si="45"/>
        <v>176355.20298838639</v>
      </c>
      <c r="AV62" s="27">
        <f t="shared" si="45"/>
        <v>345336.81986600219</v>
      </c>
      <c r="AW62" s="27">
        <f t="shared" si="45"/>
        <v>168981.62687761581</v>
      </c>
      <c r="AX62" s="27">
        <f t="shared" si="45"/>
        <v>176355.20298838639</v>
      </c>
      <c r="AY62" s="27">
        <f t="shared" si="45"/>
        <v>345336.81986600219</v>
      </c>
      <c r="AZ62" s="27">
        <f t="shared" si="45"/>
        <v>168981.62687761581</v>
      </c>
      <c r="BA62" s="27">
        <f t="shared" si="45"/>
        <v>176355.20298838639</v>
      </c>
      <c r="BB62" s="27">
        <f t="shared" si="45"/>
        <v>345336.81986600219</v>
      </c>
      <c r="BC62" s="27">
        <f t="shared" si="45"/>
        <v>168981.62687761581</v>
      </c>
      <c r="BD62" s="27">
        <f t="shared" si="45"/>
        <v>176355.20298838639</v>
      </c>
      <c r="BE62" s="27">
        <f t="shared" si="45"/>
        <v>345336.81986600219</v>
      </c>
      <c r="BF62" s="27">
        <f t="shared" si="45"/>
        <v>168981.62687761581</v>
      </c>
      <c r="BG62" s="27">
        <f t="shared" si="45"/>
        <v>176355.20298838639</v>
      </c>
      <c r="BH62" s="27">
        <f t="shared" si="45"/>
        <v>345336.81986600219</v>
      </c>
      <c r="BI62" s="27">
        <f t="shared" si="45"/>
        <v>168981.62687761581</v>
      </c>
      <c r="BJ62" s="27">
        <f t="shared" si="45"/>
        <v>176355.20298838639</v>
      </c>
      <c r="BK62" s="27">
        <f t="shared" si="45"/>
        <v>345336.81986600219</v>
      </c>
      <c r="BL62" s="27">
        <f t="shared" si="45"/>
        <v>168981.62687761581</v>
      </c>
      <c r="BM62" s="27">
        <f t="shared" si="45"/>
        <v>176355.20298838639</v>
      </c>
      <c r="BN62" s="27">
        <f t="shared" si="45"/>
        <v>345336.81986600219</v>
      </c>
      <c r="BO62" s="27">
        <f t="shared" si="45"/>
        <v>168981.62687761581</v>
      </c>
      <c r="BP62" s="27">
        <f t="shared" si="45"/>
        <v>176355.20298838639</v>
      </c>
      <c r="BQ62" s="27">
        <f t="shared" si="45"/>
        <v>345336.81986600219</v>
      </c>
      <c r="BR62" s="27">
        <f t="shared" si="45"/>
        <v>168981.62687761581</v>
      </c>
      <c r="BS62" s="27">
        <f t="shared" si="45"/>
        <v>176355.20298838639</v>
      </c>
      <c r="BT62" s="27">
        <v>182819.06208306749</v>
      </c>
      <c r="BU62" s="27">
        <v>86386.923564075856</v>
      </c>
      <c r="BV62" s="27">
        <v>96432.138518991633</v>
      </c>
      <c r="BW62" s="27">
        <v>183166</v>
      </c>
      <c r="BX62" s="27">
        <v>198118.1999523156</v>
      </c>
      <c r="BY62" s="27">
        <v>94237.636949341409</v>
      </c>
      <c r="BZ62" s="27">
        <v>103880.56300297419</v>
      </c>
      <c r="CA62" s="27">
        <v>0</v>
      </c>
      <c r="CB62" s="27">
        <f>CB13+CB49+CB50+CB53+CB54</f>
        <v>198515.09788640108</v>
      </c>
      <c r="CC62" s="27">
        <f>CC68/1.18*CC64+CC69*CC65+CC70*CC66</f>
        <v>93326.452823653934</v>
      </c>
      <c r="CD62" s="27">
        <f>CB62-CC62</f>
        <v>105188.64506274715</v>
      </c>
      <c r="CE62" s="27">
        <f>CE13+CE49+CE50+CE53+CE54</f>
        <v>215859.33551813522</v>
      </c>
      <c r="CF62" s="27">
        <f>CF68/1.18*CF64+CF69*CF65+CF70*CF66</f>
        <v>108258.68183825498</v>
      </c>
      <c r="CG62" s="27">
        <f>CE62-CF62-0.01</f>
        <v>107600.64367988025</v>
      </c>
      <c r="CH62" s="27">
        <f>CH13+CH49+CH50+CH53+CH54</f>
        <v>225088.50355598194</v>
      </c>
      <c r="CI62" s="27">
        <f>CI68/1.18*CI64+CI69*CI65+CI70*CI66</f>
        <v>110741.15991978775</v>
      </c>
      <c r="CJ62" s="27">
        <f>CH62-CI62</f>
        <v>114347.34363619419</v>
      </c>
      <c r="CK62" s="27">
        <f>CK13+CK49+CK50+CK53+CK54</f>
        <v>237816.30395911518</v>
      </c>
      <c r="CL62" s="27">
        <f>CL68/1.18*CL64+CL69*CL65+CL70*CL66</f>
        <v>117684.85135928338</v>
      </c>
      <c r="CM62" s="27">
        <f>CK62-CL62</f>
        <v>120131.4525998318</v>
      </c>
      <c r="CN62" s="27">
        <f>CN13+CN49+CN50+CN53+CN54</f>
        <v>248443.08595910348</v>
      </c>
      <c r="CO62" s="27">
        <f>CO68/1.18*CO64+CO69*CO65+CO70*CO66</f>
        <v>123637.86425426143</v>
      </c>
      <c r="CP62" s="27">
        <f>CN62-CO62</f>
        <v>124805.22170484206</v>
      </c>
      <c r="CQ62" s="28">
        <f t="shared" ref="CQ62:EI62" si="46">CN62</f>
        <v>248443.08595910348</v>
      </c>
      <c r="CR62" s="27">
        <f t="shared" si="46"/>
        <v>123637.86425426143</v>
      </c>
      <c r="CS62" s="27">
        <f t="shared" si="46"/>
        <v>124805.22170484206</v>
      </c>
      <c r="CT62" s="28">
        <f t="shared" si="46"/>
        <v>248443.08595910348</v>
      </c>
      <c r="CU62" s="27">
        <f t="shared" si="46"/>
        <v>123637.86425426143</v>
      </c>
      <c r="CV62" s="27">
        <f t="shared" si="46"/>
        <v>124805.22170484206</v>
      </c>
      <c r="CW62" s="28">
        <f t="shared" si="46"/>
        <v>248443.08595910348</v>
      </c>
      <c r="CX62" s="27">
        <f t="shared" si="46"/>
        <v>123637.86425426143</v>
      </c>
      <c r="CY62" s="27">
        <f t="shared" si="46"/>
        <v>124805.22170484206</v>
      </c>
      <c r="CZ62" s="28">
        <f t="shared" si="46"/>
        <v>248443.08595910348</v>
      </c>
      <c r="DA62" s="27">
        <f t="shared" si="46"/>
        <v>123637.86425426143</v>
      </c>
      <c r="DB62" s="27">
        <f t="shared" si="46"/>
        <v>124805.22170484206</v>
      </c>
      <c r="DC62" s="28">
        <f t="shared" si="46"/>
        <v>248443.08595910348</v>
      </c>
      <c r="DD62" s="27">
        <f t="shared" si="46"/>
        <v>123637.86425426143</v>
      </c>
      <c r="DE62" s="27">
        <f t="shared" si="46"/>
        <v>124805.22170484206</v>
      </c>
      <c r="DF62" s="28">
        <f t="shared" si="46"/>
        <v>248443.08595910348</v>
      </c>
      <c r="DG62" s="27">
        <f t="shared" si="46"/>
        <v>123637.86425426143</v>
      </c>
      <c r="DH62" s="27">
        <f t="shared" si="46"/>
        <v>124805.22170484206</v>
      </c>
      <c r="DI62" s="28">
        <f t="shared" si="46"/>
        <v>248443.08595910348</v>
      </c>
      <c r="DJ62" s="27">
        <f t="shared" si="46"/>
        <v>123637.86425426143</v>
      </c>
      <c r="DK62" s="27">
        <f t="shared" si="46"/>
        <v>124805.22170484206</v>
      </c>
      <c r="DL62" s="28">
        <f t="shared" si="46"/>
        <v>248443.08595910348</v>
      </c>
      <c r="DM62" s="27">
        <f t="shared" si="46"/>
        <v>123637.86425426143</v>
      </c>
      <c r="DN62" s="27">
        <f t="shared" si="46"/>
        <v>124805.22170484206</v>
      </c>
      <c r="DO62" s="28">
        <f t="shared" si="46"/>
        <v>248443.08595910348</v>
      </c>
      <c r="DP62" s="27">
        <f t="shared" si="46"/>
        <v>123637.86425426143</v>
      </c>
      <c r="DQ62" s="27">
        <f t="shared" si="46"/>
        <v>124805.22170484206</v>
      </c>
      <c r="DR62" s="28">
        <f t="shared" si="46"/>
        <v>248443.08595910348</v>
      </c>
      <c r="DS62" s="27">
        <f t="shared" si="46"/>
        <v>123637.86425426143</v>
      </c>
      <c r="DT62" s="27">
        <f t="shared" si="46"/>
        <v>124805.22170484206</v>
      </c>
      <c r="DU62" s="28">
        <f t="shared" si="46"/>
        <v>248443.08595910348</v>
      </c>
      <c r="DV62" s="27">
        <f t="shared" si="46"/>
        <v>123637.86425426143</v>
      </c>
      <c r="DW62" s="27">
        <f t="shared" si="46"/>
        <v>124805.22170484206</v>
      </c>
      <c r="DX62" s="28">
        <f t="shared" si="46"/>
        <v>248443.08595910348</v>
      </c>
      <c r="DY62" s="27">
        <f t="shared" si="46"/>
        <v>123637.86425426143</v>
      </c>
      <c r="DZ62" s="27">
        <f t="shared" si="46"/>
        <v>124805.22170484206</v>
      </c>
      <c r="EA62" s="28">
        <f t="shared" si="46"/>
        <v>248443.08595910348</v>
      </c>
      <c r="EB62" s="27">
        <f t="shared" si="46"/>
        <v>123637.86425426143</v>
      </c>
      <c r="EC62" s="27">
        <f t="shared" si="46"/>
        <v>124805.22170484206</v>
      </c>
      <c r="ED62" s="28">
        <f t="shared" si="46"/>
        <v>248443.08595910348</v>
      </c>
      <c r="EE62" s="27">
        <f t="shared" si="46"/>
        <v>123637.86425426143</v>
      </c>
      <c r="EF62" s="27">
        <f t="shared" si="46"/>
        <v>124805.22170484206</v>
      </c>
      <c r="EG62" s="28">
        <f t="shared" si="46"/>
        <v>248443.08595910348</v>
      </c>
      <c r="EH62" s="27">
        <f t="shared" si="46"/>
        <v>123637.86425426143</v>
      </c>
      <c r="EI62" s="27">
        <f t="shared" si="46"/>
        <v>124805.22170484206</v>
      </c>
    </row>
    <row r="63" spans="1:139" ht="28.5">
      <c r="A63" s="17" t="s">
        <v>13</v>
      </c>
      <c r="B63" s="18" t="s">
        <v>168</v>
      </c>
      <c r="C63" s="19" t="s">
        <v>169</v>
      </c>
      <c r="D63" s="2">
        <f>[9]Расчет_тарифа_стр.1_3!D43</f>
        <v>12928</v>
      </c>
      <c r="E63" s="2">
        <f>[9]Расчет_тарифа_стр.1_3!E43</f>
        <v>6547.2787901200008</v>
      </c>
      <c r="F63" s="2">
        <f>[9]Расчет_тарифа_стр.1_3!F43</f>
        <v>6380.2327613399993</v>
      </c>
      <c r="G63" s="2">
        <f>[9]Расчет_тарифа_стр.1_3!G43</f>
        <v>12841.530527999999</v>
      </c>
      <c r="H63" s="2">
        <f>[9]Расчет_тарифа_стр.1_3!H43</f>
        <v>12927.511995086741</v>
      </c>
      <c r="I63" s="2">
        <f>[9]Расчет_тарифа_стр.1_3!I43</f>
        <v>6538.5237301983161</v>
      </c>
      <c r="J63" s="2">
        <f>[9]Расчет_тарифа_стр.1_3!J43</f>
        <v>6388.5002783963282</v>
      </c>
      <c r="K63" s="2">
        <f>[9]Расчет_тарифа_стр.1_3!K43</f>
        <v>12421.07</v>
      </c>
      <c r="L63" s="2">
        <f t="shared" ref="L63:Z63" si="47">SUM(L64:L66)</f>
        <v>12482.94</v>
      </c>
      <c r="M63" s="2">
        <f t="shared" si="47"/>
        <v>6478.070084189967</v>
      </c>
      <c r="N63" s="2">
        <f t="shared" si="47"/>
        <v>6004.8699158100335</v>
      </c>
      <c r="O63" s="2">
        <f t="shared" si="47"/>
        <v>12482.94</v>
      </c>
      <c r="P63" s="2">
        <f t="shared" si="47"/>
        <v>6478.070084189967</v>
      </c>
      <c r="Q63" s="2">
        <f t="shared" si="47"/>
        <v>6004.8699158100335</v>
      </c>
      <c r="R63" s="2">
        <f t="shared" si="47"/>
        <v>12482.94</v>
      </c>
      <c r="S63" s="2">
        <f t="shared" si="47"/>
        <v>6478.070084189967</v>
      </c>
      <c r="T63" s="2">
        <f t="shared" si="47"/>
        <v>6004.8699158100335</v>
      </c>
      <c r="U63" s="2">
        <f t="shared" si="47"/>
        <v>12482.94</v>
      </c>
      <c r="V63" s="2">
        <f t="shared" si="47"/>
        <v>6478.070084189967</v>
      </c>
      <c r="W63" s="2">
        <f t="shared" si="47"/>
        <v>6004.8699158100335</v>
      </c>
      <c r="X63" s="2">
        <f t="shared" si="47"/>
        <v>12482.94</v>
      </c>
      <c r="Y63" s="2">
        <f t="shared" si="47"/>
        <v>6478.070084189967</v>
      </c>
      <c r="Z63" s="2">
        <f t="shared" si="47"/>
        <v>6004.8699158100335</v>
      </c>
      <c r="AA63" s="2">
        <v>12914.587714969655</v>
      </c>
      <c r="AB63" s="2"/>
      <c r="AC63" s="2"/>
      <c r="AD63" s="2">
        <v>12969.42949415035</v>
      </c>
      <c r="AE63" s="2"/>
      <c r="AF63" s="2"/>
      <c r="AG63" s="2">
        <v>13024.218227812715</v>
      </c>
      <c r="AH63" s="2"/>
      <c r="AI63" s="2"/>
      <c r="AJ63" s="2">
        <v>13078.977381171913</v>
      </c>
      <c r="AK63" s="2"/>
      <c r="AL63" s="2"/>
      <c r="AM63" s="2">
        <v>13133.966764463086</v>
      </c>
      <c r="AN63" s="2"/>
      <c r="AO63" s="2"/>
      <c r="AP63" s="2">
        <v>13188.660888997067</v>
      </c>
      <c r="AQ63" s="2"/>
      <c r="AR63" s="2"/>
      <c r="AS63" s="2">
        <v>13243.503481276646</v>
      </c>
      <c r="AT63" s="2"/>
      <c r="AU63" s="2"/>
      <c r="AV63" s="2">
        <v>13298.308707391188</v>
      </c>
      <c r="AW63" s="2"/>
      <c r="AX63" s="2"/>
      <c r="AY63" s="2">
        <v>13353.154171968468</v>
      </c>
      <c r="AZ63" s="2"/>
      <c r="BA63" s="2"/>
      <c r="BB63" s="2">
        <v>13407.958220703949</v>
      </c>
      <c r="BC63" s="2"/>
      <c r="BD63" s="2"/>
      <c r="BE63" s="2">
        <v>13462.77223009881</v>
      </c>
      <c r="BF63" s="2"/>
      <c r="BG63" s="2"/>
      <c r="BH63" s="2">
        <v>13517.621465444241</v>
      </c>
      <c r="BI63" s="2"/>
      <c r="BJ63" s="2"/>
      <c r="BK63" s="2">
        <v>13572.423263075812</v>
      </c>
      <c r="BL63" s="2"/>
      <c r="BM63" s="2"/>
      <c r="BN63" s="2">
        <v>13627.311233974522</v>
      </c>
      <c r="BO63" s="2"/>
      <c r="BP63" s="2"/>
      <c r="BQ63" s="2">
        <v>13627.311233974522</v>
      </c>
      <c r="BR63" s="2"/>
      <c r="BS63" s="2"/>
      <c r="BT63" s="20">
        <v>8999.9150953370008</v>
      </c>
      <c r="BU63" s="21">
        <v>4568.0524712650003</v>
      </c>
      <c r="BV63" s="21">
        <v>4431.8626240720005</v>
      </c>
      <c r="BW63" s="21">
        <v>9243</v>
      </c>
      <c r="BX63" s="21">
        <v>8999.9150953370008</v>
      </c>
      <c r="BY63" s="21">
        <v>4568.0524712650003</v>
      </c>
      <c r="BZ63" s="21">
        <v>4431.8626240720005</v>
      </c>
      <c r="CA63" s="21">
        <v>8877.39</v>
      </c>
      <c r="CB63" s="2">
        <f t="shared" ref="CB63:CP63" si="48">SUM(CB64:CB66)</f>
        <v>8608.0317820000018</v>
      </c>
      <c r="CC63" s="2">
        <f t="shared" si="48"/>
        <v>4367.0040340000005</v>
      </c>
      <c r="CD63" s="2">
        <f t="shared" si="48"/>
        <v>4241.0277480000004</v>
      </c>
      <c r="CE63" s="2">
        <f t="shared" si="48"/>
        <v>8608.0317820000018</v>
      </c>
      <c r="CF63" s="2">
        <f t="shared" si="48"/>
        <v>4367.0040340000005</v>
      </c>
      <c r="CG63" s="2">
        <f t="shared" si="48"/>
        <v>4241.0277480000004</v>
      </c>
      <c r="CH63" s="2">
        <f t="shared" si="48"/>
        <v>8608.0317820000018</v>
      </c>
      <c r="CI63" s="2">
        <f t="shared" si="48"/>
        <v>4367.0040340000005</v>
      </c>
      <c r="CJ63" s="2">
        <f t="shared" si="48"/>
        <v>4241.0277480000004</v>
      </c>
      <c r="CK63" s="2">
        <f t="shared" si="48"/>
        <v>8608.0317820000018</v>
      </c>
      <c r="CL63" s="2">
        <f t="shared" si="48"/>
        <v>4367.0040340000005</v>
      </c>
      <c r="CM63" s="2">
        <f t="shared" si="48"/>
        <v>4241.0277480000004</v>
      </c>
      <c r="CN63" s="2">
        <f t="shared" si="48"/>
        <v>8608.0317820000018</v>
      </c>
      <c r="CO63" s="2">
        <f t="shared" si="48"/>
        <v>4367.0040340000005</v>
      </c>
      <c r="CP63" s="2">
        <f t="shared" si="48"/>
        <v>4241.0277480000004</v>
      </c>
      <c r="CQ63" s="21">
        <v>8999.915095336999</v>
      </c>
      <c r="CR63" s="21"/>
      <c r="CS63" s="21"/>
      <c r="CT63" s="21">
        <v>8999.915095336999</v>
      </c>
      <c r="CU63" s="21"/>
      <c r="CV63" s="21"/>
      <c r="CW63" s="21">
        <v>8999.915095336999</v>
      </c>
      <c r="CX63" s="21"/>
      <c r="CY63" s="21"/>
      <c r="CZ63" s="21">
        <v>8999.915095336999</v>
      </c>
      <c r="DA63" s="21"/>
      <c r="DB63" s="21"/>
      <c r="DC63" s="21">
        <v>8999.915095336999</v>
      </c>
      <c r="DD63" s="21"/>
      <c r="DE63" s="21"/>
      <c r="DF63" s="21">
        <v>8999.915095336999</v>
      </c>
      <c r="DG63" s="21"/>
      <c r="DH63" s="21"/>
      <c r="DI63" s="21">
        <v>8999.915095336999</v>
      </c>
      <c r="DJ63" s="21"/>
      <c r="DK63" s="21"/>
      <c r="DL63" s="21">
        <v>8999.915095336999</v>
      </c>
      <c r="DM63" s="21"/>
      <c r="DN63" s="21"/>
      <c r="DO63" s="21">
        <v>8999.915095336999</v>
      </c>
      <c r="DP63" s="21"/>
      <c r="DQ63" s="21"/>
      <c r="DR63" s="21">
        <v>8999.915095336999</v>
      </c>
      <c r="DS63" s="21"/>
      <c r="DT63" s="21"/>
      <c r="DU63" s="21">
        <v>8999.915095336999</v>
      </c>
      <c r="DV63" s="21"/>
      <c r="DW63" s="21"/>
      <c r="DX63" s="21">
        <v>8999.915095336999</v>
      </c>
      <c r="DY63" s="21"/>
      <c r="DZ63" s="21"/>
      <c r="EA63" s="21">
        <v>8999.915095336999</v>
      </c>
      <c r="EB63" s="21"/>
      <c r="EC63" s="21"/>
      <c r="ED63" s="21">
        <v>8999.915095336999</v>
      </c>
      <c r="EE63" s="21"/>
      <c r="EF63" s="21"/>
      <c r="EG63" s="21">
        <v>8999.915095336999</v>
      </c>
      <c r="EH63" s="21"/>
      <c r="EI63" s="21"/>
    </row>
    <row r="64" spans="1:139">
      <c r="A64" s="1" t="s">
        <v>14</v>
      </c>
      <c r="B64" s="22" t="s">
        <v>170</v>
      </c>
      <c r="C64" s="19" t="s">
        <v>169</v>
      </c>
      <c r="D64" s="2">
        <f>[9]Расчет_тарифа_стр.1_3!D44</f>
        <v>9389.7934276000015</v>
      </c>
      <c r="E64" s="2">
        <f>[9]Расчет_тарифа_стр.1_3!E44</f>
        <v>4772.7370003000005</v>
      </c>
      <c r="F64" s="2">
        <f>[9]Расчет_тарифа_стр.1_3!F44</f>
        <v>4617.0564273</v>
      </c>
      <c r="G64" s="2">
        <f>[9]Расчет_тарифа_стр.1_3!G44</f>
        <v>9251.2999999999993</v>
      </c>
      <c r="H64" s="2">
        <f>[9]Расчет_тарифа_стр.1_3!H44</f>
        <v>9250.6089100867412</v>
      </c>
      <c r="I64" s="2">
        <f>[9]Расчет_тарифа_стр.1_3!I44</f>
        <v>4684.6189100867414</v>
      </c>
      <c r="J64" s="2">
        <f>[9]Расчет_тарифа_стр.1_3!J44</f>
        <v>4565.99</v>
      </c>
      <c r="K64" s="2">
        <f>[9]Расчет_тарифа_стр.1_3!K44</f>
        <v>9170.0300000000007</v>
      </c>
      <c r="L64" s="2">
        <f>M64+N64</f>
        <v>9250.61</v>
      </c>
      <c r="M64" s="2">
        <v>4697.0954461750171</v>
      </c>
      <c r="N64" s="2">
        <v>4553.5145538249835</v>
      </c>
      <c r="O64" s="2">
        <f>P64+Q64</f>
        <v>9250.61</v>
      </c>
      <c r="P64" s="2">
        <f>M64</f>
        <v>4697.0954461750171</v>
      </c>
      <c r="Q64" s="2">
        <f>N64</f>
        <v>4553.5145538249835</v>
      </c>
      <c r="R64" s="2">
        <f>S64+T64</f>
        <v>9250.61</v>
      </c>
      <c r="S64" s="2">
        <f t="shared" ref="S64:T66" si="49">M64</f>
        <v>4697.0954461750171</v>
      </c>
      <c r="T64" s="2">
        <f t="shared" si="49"/>
        <v>4553.5145538249835</v>
      </c>
      <c r="U64" s="2">
        <f>V64+W64</f>
        <v>9250.61</v>
      </c>
      <c r="V64" s="2">
        <f>M64</f>
        <v>4697.0954461750171</v>
      </c>
      <c r="W64" s="2">
        <f>N64</f>
        <v>4553.5145538249835</v>
      </c>
      <c r="X64" s="2">
        <f>Y64+Z64</f>
        <v>9250.61</v>
      </c>
      <c r="Y64" s="2">
        <f>M64</f>
        <v>4697.0954461750171</v>
      </c>
      <c r="Z64" s="2">
        <f>N64</f>
        <v>4553.5145538249835</v>
      </c>
      <c r="AA64" s="2">
        <v>9241.3606138288833</v>
      </c>
      <c r="AB64" s="2"/>
      <c r="AC64" s="2"/>
      <c r="AD64" s="2">
        <v>9280.6040391164988</v>
      </c>
      <c r="AE64" s="2"/>
      <c r="AF64" s="2"/>
      <c r="AG64" s="2">
        <v>9319.8095063388137</v>
      </c>
      <c r="AH64" s="2"/>
      <c r="AI64" s="2"/>
      <c r="AJ64" s="2">
        <v>9358.9938066253599</v>
      </c>
      <c r="AK64" s="2"/>
      <c r="AL64" s="2"/>
      <c r="AM64" s="2">
        <v>9398.3428537758737</v>
      </c>
      <c r="AN64" s="2"/>
      <c r="AO64" s="2"/>
      <c r="AP64" s="2">
        <v>9437.4806210381066</v>
      </c>
      <c r="AQ64" s="2"/>
      <c r="AR64" s="2"/>
      <c r="AS64" s="2">
        <v>9476.7246281592397</v>
      </c>
      <c r="AT64" s="2"/>
      <c r="AU64" s="2"/>
      <c r="AV64" s="2">
        <v>9515.9418969737799</v>
      </c>
      <c r="AW64" s="2"/>
      <c r="AX64" s="2"/>
      <c r="AY64" s="2">
        <v>9555.1879594403454</v>
      </c>
      <c r="AZ64" s="2"/>
      <c r="BA64" s="2"/>
      <c r="BB64" s="2">
        <v>9594.4043857514516</v>
      </c>
      <c r="BC64" s="2"/>
      <c r="BD64" s="2"/>
      <c r="BE64" s="2">
        <v>9633.6279396648715</v>
      </c>
      <c r="BF64" s="2"/>
      <c r="BG64" s="2"/>
      <c r="BH64" s="2">
        <v>9672.8767004001729</v>
      </c>
      <c r="BI64" s="2"/>
      <c r="BJ64" s="2"/>
      <c r="BK64" s="2">
        <v>9712.091515876813</v>
      </c>
      <c r="BL64" s="2"/>
      <c r="BM64" s="2"/>
      <c r="BN64" s="2">
        <v>9751.3679948191766</v>
      </c>
      <c r="BO64" s="2"/>
      <c r="BP64" s="2"/>
      <c r="BQ64" s="2">
        <v>9751.3679948191766</v>
      </c>
      <c r="BR64" s="2"/>
      <c r="BS64" s="2"/>
      <c r="BT64" s="20">
        <v>6761.3651253369999</v>
      </c>
      <c r="BU64" s="21">
        <v>3431.0064862649997</v>
      </c>
      <c r="BV64" s="21">
        <v>3330.3586390720002</v>
      </c>
      <c r="BW64" s="21">
        <v>6955</v>
      </c>
      <c r="BX64" s="21">
        <v>6761.3651253369999</v>
      </c>
      <c r="BY64" s="21">
        <v>3431.0064862649997</v>
      </c>
      <c r="BZ64" s="21">
        <v>3330.3586390720002</v>
      </c>
      <c r="CA64" s="21">
        <v>6689.07</v>
      </c>
      <c r="CB64" s="2">
        <f>CC64+CD64</f>
        <v>6761.3700000000008</v>
      </c>
      <c r="CC64" s="21">
        <v>3431.01</v>
      </c>
      <c r="CD64" s="21">
        <v>3330.36</v>
      </c>
      <c r="CE64" s="2">
        <f>CF64+CG64</f>
        <v>6761.3700000000008</v>
      </c>
      <c r="CF64" s="21">
        <f>CC64</f>
        <v>3431.01</v>
      </c>
      <c r="CG64" s="21">
        <f>CD64</f>
        <v>3330.36</v>
      </c>
      <c r="CH64" s="2">
        <f>CI64+CJ64</f>
        <v>6761.3700000000008</v>
      </c>
      <c r="CI64" s="21">
        <f>CC64</f>
        <v>3431.01</v>
      </c>
      <c r="CJ64" s="21">
        <f>CD64</f>
        <v>3330.36</v>
      </c>
      <c r="CK64" s="2">
        <f>CL64+CM64</f>
        <v>6761.3700000000008</v>
      </c>
      <c r="CL64" s="21">
        <f>CC64</f>
        <v>3431.01</v>
      </c>
      <c r="CM64" s="21">
        <f>CD64</f>
        <v>3330.36</v>
      </c>
      <c r="CN64" s="2">
        <f>CO64+CP64</f>
        <v>6761.3700000000008</v>
      </c>
      <c r="CO64" s="21">
        <f>CC64</f>
        <v>3431.01</v>
      </c>
      <c r="CP64" s="21">
        <f>CD64</f>
        <v>3330.36</v>
      </c>
      <c r="CQ64" s="21">
        <v>6761.3651253369999</v>
      </c>
      <c r="CR64" s="21"/>
      <c r="CS64" s="21"/>
      <c r="CT64" s="21">
        <v>6761.3651253369999</v>
      </c>
      <c r="CU64" s="21"/>
      <c r="CV64" s="21"/>
      <c r="CW64" s="21">
        <v>6761.3651253369999</v>
      </c>
      <c r="CX64" s="21"/>
      <c r="CY64" s="21"/>
      <c r="CZ64" s="21">
        <v>6761.3651253369999</v>
      </c>
      <c r="DA64" s="21"/>
      <c r="DB64" s="21"/>
      <c r="DC64" s="21">
        <v>6761.3651253369999</v>
      </c>
      <c r="DD64" s="21"/>
      <c r="DE64" s="21"/>
      <c r="DF64" s="21">
        <v>6761.3651253369999</v>
      </c>
      <c r="DG64" s="21"/>
      <c r="DH64" s="21"/>
      <c r="DI64" s="21">
        <v>6761.3651253369999</v>
      </c>
      <c r="DJ64" s="21"/>
      <c r="DK64" s="21"/>
      <c r="DL64" s="21">
        <v>6761.3651253369999</v>
      </c>
      <c r="DM64" s="21"/>
      <c r="DN64" s="21"/>
      <c r="DO64" s="21">
        <v>6761.3651253369999</v>
      </c>
      <c r="DP64" s="21"/>
      <c r="DQ64" s="21"/>
      <c r="DR64" s="21">
        <v>6761.3651253369999</v>
      </c>
      <c r="DS64" s="21"/>
      <c r="DT64" s="21"/>
      <c r="DU64" s="21">
        <v>6761.3651253369999</v>
      </c>
      <c r="DV64" s="21"/>
      <c r="DW64" s="21"/>
      <c r="DX64" s="21">
        <v>6761.3651253369999</v>
      </c>
      <c r="DY64" s="21"/>
      <c r="DZ64" s="21"/>
      <c r="EA64" s="21">
        <v>6761.3651253369999</v>
      </c>
      <c r="EB64" s="21"/>
      <c r="EC64" s="21"/>
      <c r="ED64" s="21">
        <v>6761.3651253369999</v>
      </c>
      <c r="EE64" s="21"/>
      <c r="EF64" s="21"/>
      <c r="EG64" s="21">
        <v>6761.3651253369999</v>
      </c>
      <c r="EH64" s="21"/>
      <c r="EI64" s="21"/>
    </row>
    <row r="65" spans="1:139" ht="45">
      <c r="A65" s="1" t="s">
        <v>15</v>
      </c>
      <c r="B65" s="22" t="s">
        <v>171</v>
      </c>
      <c r="C65" s="19" t="s">
        <v>169</v>
      </c>
      <c r="D65" s="2">
        <f>[9]Расчет_тарифа_стр.1_3!D45</f>
        <v>2306.3331238599999</v>
      </c>
      <c r="E65" s="2">
        <f>[9]Расчет_тарифа_стр.1_3!E45</f>
        <v>1162.0511084764389</v>
      </c>
      <c r="F65" s="2">
        <f>[9]Расчет_тарифа_стр.1_3!F45</f>
        <v>1144.282015383561</v>
      </c>
      <c r="G65" s="2">
        <f>[9]Расчет_тарифа_стр.1_3!G45</f>
        <v>2911.3</v>
      </c>
      <c r="H65" s="2">
        <f>[9]Расчет_тарифа_стр.1_3!H45</f>
        <v>2462.3530849999997</v>
      </c>
      <c r="I65" s="2">
        <f>[9]Расчет_тарифа_стр.1_3!I45</f>
        <v>1241.6516449999999</v>
      </c>
      <c r="J65" s="2">
        <f>[9]Расчет_тарифа_стр.1_3!J45</f>
        <v>1220.70144</v>
      </c>
      <c r="K65" s="2">
        <f>[9]Расчет_тарифа_стр.1_3!K45</f>
        <v>2119.4399826328699</v>
      </c>
      <c r="L65" s="2">
        <f t="shared" ref="L65:L66" si="50">M65+N65</f>
        <v>2005.0823999999998</v>
      </c>
      <c r="M65" s="2">
        <v>1162.6755028721529</v>
      </c>
      <c r="N65" s="2">
        <v>842.40689712784683</v>
      </c>
      <c r="O65" s="2">
        <f t="shared" ref="O65:O66" si="51">P65+Q65</f>
        <v>2005.0823999999998</v>
      </c>
      <c r="P65" s="2">
        <f t="shared" ref="P65:Q66" si="52">M65</f>
        <v>1162.6755028721529</v>
      </c>
      <c r="Q65" s="2">
        <f t="shared" si="52"/>
        <v>842.40689712784683</v>
      </c>
      <c r="R65" s="2">
        <f t="shared" ref="R65:R66" si="53">S65+T65</f>
        <v>2005.0823999999998</v>
      </c>
      <c r="S65" s="2">
        <f t="shared" si="49"/>
        <v>1162.6755028721529</v>
      </c>
      <c r="T65" s="2">
        <f t="shared" si="49"/>
        <v>842.40689712784683</v>
      </c>
      <c r="U65" s="2">
        <f t="shared" ref="U65:U66" si="54">V65+W65</f>
        <v>2005.0823999999998</v>
      </c>
      <c r="V65" s="2">
        <f t="shared" ref="V65:W66" si="55">M65</f>
        <v>1162.6755028721529</v>
      </c>
      <c r="W65" s="2">
        <f t="shared" si="55"/>
        <v>842.40689712784683</v>
      </c>
      <c r="X65" s="2">
        <f t="shared" ref="X65:X66" si="56">Y65+Z65</f>
        <v>2005.0823999999998</v>
      </c>
      <c r="Y65" s="2">
        <f t="shared" ref="Y65:Z66" si="57">M65</f>
        <v>1162.6755028721529</v>
      </c>
      <c r="Z65" s="2">
        <f t="shared" si="57"/>
        <v>842.40689712784683</v>
      </c>
      <c r="AA65" s="2">
        <v>2459.8913475032714</v>
      </c>
      <c r="AB65" s="2"/>
      <c r="AC65" s="2"/>
      <c r="AD65" s="2">
        <v>2470.3372727674519</v>
      </c>
      <c r="AE65" s="2"/>
      <c r="AF65" s="2"/>
      <c r="AG65" s="2">
        <v>2480.773094247103</v>
      </c>
      <c r="AH65" s="2"/>
      <c r="AI65" s="2"/>
      <c r="AJ65" s="2">
        <v>2491.2032814522868</v>
      </c>
      <c r="AK65" s="2"/>
      <c r="AL65" s="2"/>
      <c r="AM65" s="2">
        <v>2501.6773214408577</v>
      </c>
      <c r="AN65" s="2"/>
      <c r="AO65" s="2"/>
      <c r="AP65" s="2">
        <v>2512.0951223548154</v>
      </c>
      <c r="AQ65" s="2"/>
      <c r="AR65" s="2"/>
      <c r="AS65" s="2">
        <v>2522.541202493077</v>
      </c>
      <c r="AT65" s="2"/>
      <c r="AU65" s="2"/>
      <c r="AV65" s="2">
        <v>2532.9801653537229</v>
      </c>
      <c r="AW65" s="2"/>
      <c r="AX65" s="2"/>
      <c r="AY65" s="2">
        <v>2543.4267925896097</v>
      </c>
      <c r="AZ65" s="2"/>
      <c r="BA65" s="2"/>
      <c r="BB65" s="2">
        <v>2553.8655311903235</v>
      </c>
      <c r="BC65" s="2"/>
      <c r="BD65" s="2"/>
      <c r="BE65" s="2">
        <v>2564.3061670362581</v>
      </c>
      <c r="BF65" s="2"/>
      <c r="BG65" s="2"/>
      <c r="BH65" s="2">
        <v>2574.7535125049026</v>
      </c>
      <c r="BI65" s="2"/>
      <c r="BJ65" s="2"/>
      <c r="BK65" s="2">
        <v>2585.1918223291696</v>
      </c>
      <c r="BL65" s="2"/>
      <c r="BM65" s="2"/>
      <c r="BN65" s="2">
        <v>2595.646545908091</v>
      </c>
      <c r="BO65" s="2"/>
      <c r="BP65" s="2"/>
      <c r="BQ65" s="2">
        <v>2595.646545908091</v>
      </c>
      <c r="BR65" s="2"/>
      <c r="BS65" s="2"/>
      <c r="BT65" s="20">
        <v>0</v>
      </c>
      <c r="BU65" s="21">
        <v>0</v>
      </c>
      <c r="BV65" s="21">
        <v>0</v>
      </c>
      <c r="BW65" s="21">
        <v>822</v>
      </c>
      <c r="BX65" s="21">
        <v>0</v>
      </c>
      <c r="BY65" s="21">
        <v>0</v>
      </c>
      <c r="BZ65" s="21">
        <v>0</v>
      </c>
      <c r="CA65" s="21">
        <v>786.18839160839161</v>
      </c>
      <c r="CB65" s="2">
        <f t="shared" ref="CB65:CB66" si="58">CC65+CD65</f>
        <v>1846.6617820000001</v>
      </c>
      <c r="CC65" s="21">
        <v>935.99403400000017</v>
      </c>
      <c r="CD65" s="21">
        <v>910.66774800000007</v>
      </c>
      <c r="CE65" s="2">
        <f t="shared" ref="CE65:CE66" si="59">CF65+CG65</f>
        <v>1846.6617820000001</v>
      </c>
      <c r="CF65" s="21">
        <f t="shared" ref="CF65:CG66" si="60">CC65</f>
        <v>935.99403400000017</v>
      </c>
      <c r="CG65" s="21">
        <f t="shared" si="60"/>
        <v>910.66774800000007</v>
      </c>
      <c r="CH65" s="2">
        <f t="shared" ref="CH65:CH66" si="61">CI65+CJ65</f>
        <v>1846.6617820000001</v>
      </c>
      <c r="CI65" s="21">
        <f t="shared" ref="CI65:CJ66" si="62">CC65</f>
        <v>935.99403400000017</v>
      </c>
      <c r="CJ65" s="21">
        <f t="shared" si="62"/>
        <v>910.66774800000007</v>
      </c>
      <c r="CK65" s="2">
        <f t="shared" ref="CK65:CK66" si="63">CL65+CM65</f>
        <v>1846.6617820000001</v>
      </c>
      <c r="CL65" s="21">
        <f t="shared" ref="CL65:CM66" si="64">CC65</f>
        <v>935.99403400000017</v>
      </c>
      <c r="CM65" s="21">
        <f t="shared" si="64"/>
        <v>910.66774800000007</v>
      </c>
      <c r="CN65" s="2">
        <f t="shared" ref="CN65:CN66" si="65">CO65+CP65</f>
        <v>1846.6617820000001</v>
      </c>
      <c r="CO65" s="21">
        <f t="shared" ref="CO65:CP66" si="66">CC65</f>
        <v>935.99403400000017</v>
      </c>
      <c r="CP65" s="21">
        <f t="shared" si="66"/>
        <v>910.66774800000007</v>
      </c>
      <c r="CQ65" s="21">
        <v>804.23429866258743</v>
      </c>
      <c r="CR65" s="21"/>
      <c r="CS65" s="21"/>
      <c r="CT65" s="21">
        <v>804.23429866258743</v>
      </c>
      <c r="CU65" s="21"/>
      <c r="CV65" s="21"/>
      <c r="CW65" s="21">
        <v>804.23429866258743</v>
      </c>
      <c r="CX65" s="21"/>
      <c r="CY65" s="21"/>
      <c r="CZ65" s="21">
        <v>804.23429866258743</v>
      </c>
      <c r="DA65" s="21"/>
      <c r="DB65" s="21"/>
      <c r="DC65" s="21">
        <v>804.23429866258743</v>
      </c>
      <c r="DD65" s="21"/>
      <c r="DE65" s="21"/>
      <c r="DF65" s="21">
        <v>804.23429866258743</v>
      </c>
      <c r="DG65" s="21"/>
      <c r="DH65" s="21"/>
      <c r="DI65" s="21">
        <v>804.23429866258743</v>
      </c>
      <c r="DJ65" s="21"/>
      <c r="DK65" s="21"/>
      <c r="DL65" s="21">
        <v>804.23429866258743</v>
      </c>
      <c r="DM65" s="21"/>
      <c r="DN65" s="21"/>
      <c r="DO65" s="21">
        <v>804.23429866258743</v>
      </c>
      <c r="DP65" s="21"/>
      <c r="DQ65" s="21"/>
      <c r="DR65" s="21">
        <v>804.23429866258743</v>
      </c>
      <c r="DS65" s="21"/>
      <c r="DT65" s="21"/>
      <c r="DU65" s="21">
        <v>804.23429866258743</v>
      </c>
      <c r="DV65" s="21"/>
      <c r="DW65" s="21"/>
      <c r="DX65" s="21">
        <v>804.23429866258743</v>
      </c>
      <c r="DY65" s="21"/>
      <c r="DZ65" s="21"/>
      <c r="EA65" s="21">
        <v>804.23429866258743</v>
      </c>
      <c r="EB65" s="21"/>
      <c r="EC65" s="21"/>
      <c r="ED65" s="21">
        <v>804.23429866258743</v>
      </c>
      <c r="EE65" s="21"/>
      <c r="EF65" s="21"/>
      <c r="EG65" s="21">
        <v>804.23429866258743</v>
      </c>
      <c r="EH65" s="21"/>
      <c r="EI65" s="21"/>
    </row>
    <row r="66" spans="1:139" ht="45">
      <c r="A66" s="1" t="s">
        <v>16</v>
      </c>
      <c r="B66" s="22" t="s">
        <v>172</v>
      </c>
      <c r="C66" s="19" t="s">
        <v>169</v>
      </c>
      <c r="D66" s="2">
        <f>[9]Расчет_тарифа_стр.1_3!D46</f>
        <v>1231.3850000000002</v>
      </c>
      <c r="E66" s="2">
        <f>[9]Расчет_тарифа_стр.1_3!E46</f>
        <v>612.49068134356116</v>
      </c>
      <c r="F66" s="2">
        <f>[9]Расчет_тарифа_стр.1_3!F46</f>
        <v>618.89431865643894</v>
      </c>
      <c r="G66" s="2">
        <f>[9]Расчет_тарифа_стр.1_3!G46</f>
        <v>678.8</v>
      </c>
      <c r="H66" s="2">
        <f>[9]Расчет_тарифа_стр.1_3!H46</f>
        <v>1214.55</v>
      </c>
      <c r="I66" s="2">
        <f>[9]Расчет_тарифа_стр.1_3!I46</f>
        <v>612.5</v>
      </c>
      <c r="J66" s="2">
        <f>[9]Расчет_тарифа_стр.1_3!J46</f>
        <v>602.04999999999995</v>
      </c>
      <c r="K66" s="2">
        <f>[9]Расчет_тарифа_стр.1_3!K46</f>
        <v>1131.60001736713</v>
      </c>
      <c r="L66" s="2">
        <f t="shared" si="50"/>
        <v>1227.2476000000001</v>
      </c>
      <c r="M66" s="2">
        <v>618.29913514279679</v>
      </c>
      <c r="N66" s="2">
        <v>608.94846485720336</v>
      </c>
      <c r="O66" s="2">
        <f t="shared" si="51"/>
        <v>1227.2476000000001</v>
      </c>
      <c r="P66" s="2">
        <f t="shared" si="52"/>
        <v>618.29913514279679</v>
      </c>
      <c r="Q66" s="2">
        <f t="shared" si="52"/>
        <v>608.94846485720336</v>
      </c>
      <c r="R66" s="2">
        <f t="shared" si="53"/>
        <v>1227.2476000000001</v>
      </c>
      <c r="S66" s="2">
        <f t="shared" si="49"/>
        <v>618.29913514279679</v>
      </c>
      <c r="T66" s="2">
        <f t="shared" si="49"/>
        <v>608.94846485720336</v>
      </c>
      <c r="U66" s="2">
        <f t="shared" si="54"/>
        <v>1227.2476000000001</v>
      </c>
      <c r="V66" s="2">
        <f t="shared" si="55"/>
        <v>618.29913514279679</v>
      </c>
      <c r="W66" s="2">
        <f t="shared" si="55"/>
        <v>608.94846485720336</v>
      </c>
      <c r="X66" s="2">
        <f t="shared" si="56"/>
        <v>1227.2476000000001</v>
      </c>
      <c r="Y66" s="2">
        <f t="shared" si="57"/>
        <v>618.29913514279679</v>
      </c>
      <c r="Z66" s="2">
        <f t="shared" si="57"/>
        <v>608.94846485720336</v>
      </c>
      <c r="AA66" s="2">
        <v>1213.3357536375001</v>
      </c>
      <c r="AB66" s="2"/>
      <c r="AC66" s="2"/>
      <c r="AD66" s="2">
        <v>1218.4881822663986</v>
      </c>
      <c r="AE66" s="2"/>
      <c r="AF66" s="2"/>
      <c r="AG66" s="2">
        <v>1223.6356272267992</v>
      </c>
      <c r="AH66" s="2"/>
      <c r="AI66" s="2"/>
      <c r="AJ66" s="2">
        <v>1228.7802930942678</v>
      </c>
      <c r="AK66" s="2"/>
      <c r="AL66" s="2"/>
      <c r="AM66" s="2">
        <v>1233.9465892463563</v>
      </c>
      <c r="AN66" s="2"/>
      <c r="AO66" s="2"/>
      <c r="AP66" s="2">
        <v>1239.0851456041451</v>
      </c>
      <c r="AQ66" s="2"/>
      <c r="AR66" s="2"/>
      <c r="AS66" s="2">
        <v>1244.2376506243281</v>
      </c>
      <c r="AT66" s="2"/>
      <c r="AU66" s="2"/>
      <c r="AV66" s="2">
        <v>1249.3866450636847</v>
      </c>
      <c r="AW66" s="2"/>
      <c r="AX66" s="2"/>
      <c r="AY66" s="2">
        <v>1254.5394199385139</v>
      </c>
      <c r="AZ66" s="2"/>
      <c r="BA66" s="2"/>
      <c r="BB66" s="2">
        <v>1259.6883037621744</v>
      </c>
      <c r="BC66" s="2"/>
      <c r="BD66" s="2"/>
      <c r="BE66" s="2">
        <v>1264.8381233976797</v>
      </c>
      <c r="BF66" s="2"/>
      <c r="BG66" s="2"/>
      <c r="BH66" s="2">
        <v>1269.991252539166</v>
      </c>
      <c r="BI66" s="2"/>
      <c r="BJ66" s="2"/>
      <c r="BK66" s="2">
        <v>1275.1399248698294</v>
      </c>
      <c r="BL66" s="2"/>
      <c r="BM66" s="2"/>
      <c r="BN66" s="2">
        <v>1280.296693247253</v>
      </c>
      <c r="BO66" s="2"/>
      <c r="BP66" s="2"/>
      <c r="BQ66" s="2">
        <v>1280.296693247253</v>
      </c>
      <c r="BR66" s="2"/>
      <c r="BS66" s="2"/>
      <c r="BT66" s="20">
        <v>2238.54997</v>
      </c>
      <c r="BU66" s="21">
        <v>1137.0459850000002</v>
      </c>
      <c r="BV66" s="21">
        <v>1101.5039849999998</v>
      </c>
      <c r="BW66" s="21">
        <v>1466</v>
      </c>
      <c r="BX66" s="21">
        <v>2238.54997</v>
      </c>
      <c r="BY66" s="21">
        <v>1137.0459850000002</v>
      </c>
      <c r="BZ66" s="21">
        <v>1101.5039849999998</v>
      </c>
      <c r="CA66" s="21">
        <v>1402.1316083916086</v>
      </c>
      <c r="CB66" s="2">
        <f t="shared" si="58"/>
        <v>0</v>
      </c>
      <c r="CC66" s="21">
        <v>0</v>
      </c>
      <c r="CD66" s="21">
        <v>0</v>
      </c>
      <c r="CE66" s="2">
        <f t="shared" si="59"/>
        <v>0</v>
      </c>
      <c r="CF66" s="21">
        <f t="shared" si="60"/>
        <v>0</v>
      </c>
      <c r="CG66" s="21">
        <f t="shared" si="60"/>
        <v>0</v>
      </c>
      <c r="CH66" s="2">
        <f t="shared" si="61"/>
        <v>0</v>
      </c>
      <c r="CI66" s="21">
        <f t="shared" si="62"/>
        <v>0</v>
      </c>
      <c r="CJ66" s="21">
        <f t="shared" si="62"/>
        <v>0</v>
      </c>
      <c r="CK66" s="2">
        <f t="shared" si="63"/>
        <v>0</v>
      </c>
      <c r="CL66" s="21">
        <f t="shared" si="64"/>
        <v>0</v>
      </c>
      <c r="CM66" s="21">
        <f t="shared" si="64"/>
        <v>0</v>
      </c>
      <c r="CN66" s="2">
        <f t="shared" si="65"/>
        <v>0</v>
      </c>
      <c r="CO66" s="21">
        <f t="shared" si="66"/>
        <v>0</v>
      </c>
      <c r="CP66" s="21">
        <f t="shared" si="66"/>
        <v>0</v>
      </c>
      <c r="CQ66" s="21">
        <v>1434.3156713374126</v>
      </c>
      <c r="CR66" s="21"/>
      <c r="CS66" s="21"/>
      <c r="CT66" s="21">
        <v>1434.3156713374126</v>
      </c>
      <c r="CU66" s="21"/>
      <c r="CV66" s="21"/>
      <c r="CW66" s="21">
        <v>1434.3156713374126</v>
      </c>
      <c r="CX66" s="21"/>
      <c r="CY66" s="21"/>
      <c r="CZ66" s="21">
        <v>1434.3156713374126</v>
      </c>
      <c r="DA66" s="21"/>
      <c r="DB66" s="21"/>
      <c r="DC66" s="21">
        <v>1434.3156713374126</v>
      </c>
      <c r="DD66" s="21"/>
      <c r="DE66" s="21"/>
      <c r="DF66" s="21">
        <v>1434.3156713374126</v>
      </c>
      <c r="DG66" s="21"/>
      <c r="DH66" s="21"/>
      <c r="DI66" s="21">
        <v>1434.3156713374126</v>
      </c>
      <c r="DJ66" s="21"/>
      <c r="DK66" s="21"/>
      <c r="DL66" s="21">
        <v>1434.3156713374126</v>
      </c>
      <c r="DM66" s="21"/>
      <c r="DN66" s="21"/>
      <c r="DO66" s="21">
        <v>1434.3156713374126</v>
      </c>
      <c r="DP66" s="21"/>
      <c r="DQ66" s="21"/>
      <c r="DR66" s="21">
        <v>1434.3156713374126</v>
      </c>
      <c r="DS66" s="21"/>
      <c r="DT66" s="21"/>
      <c r="DU66" s="21">
        <v>1434.3156713374126</v>
      </c>
      <c r="DV66" s="21"/>
      <c r="DW66" s="21"/>
      <c r="DX66" s="21">
        <v>1434.3156713374126</v>
      </c>
      <c r="DY66" s="21"/>
      <c r="DZ66" s="21"/>
      <c r="EA66" s="21">
        <v>1434.3156713374126</v>
      </c>
      <c r="EB66" s="21"/>
      <c r="EC66" s="21"/>
      <c r="ED66" s="21">
        <v>1434.3156713374126</v>
      </c>
      <c r="EE66" s="21"/>
      <c r="EF66" s="21"/>
      <c r="EG66" s="21">
        <v>1434.3156713374126</v>
      </c>
      <c r="EH66" s="21"/>
      <c r="EI66" s="21"/>
    </row>
    <row r="67" spans="1:139" ht="28.5">
      <c r="A67" s="17" t="s">
        <v>173</v>
      </c>
      <c r="B67" s="29" t="s">
        <v>174</v>
      </c>
      <c r="C67" s="19" t="s">
        <v>175</v>
      </c>
      <c r="D67" s="2">
        <f>[9]Расчет_тарифа_стр.1_3!D65</f>
        <v>20.006940073520198</v>
      </c>
      <c r="E67" s="2">
        <f>[9]Расчет_тарифа_стр.1_3!E65</f>
        <v>19.870299577189964</v>
      </c>
      <c r="F67" s="2">
        <f>[9]Расчет_тарифа_стр.1_3!F65</f>
        <v>20.14868972717597</v>
      </c>
      <c r="G67" s="2">
        <f>[9]Расчет_тарифа_стр.1_3!G65</f>
        <v>20.962766035796321</v>
      </c>
      <c r="H67" s="2">
        <f>[9]Расчет_тарифа_стр.1_3!H65</f>
        <v>21.688497152194344</v>
      </c>
      <c r="I67" s="2">
        <f>[9]Расчет_тарифа_стр.1_3!I65</f>
        <v>21.898170520429328</v>
      </c>
      <c r="J67" s="2">
        <f>[9]Расчет_тарифа_стр.1_3!J65</f>
        <v>21.475556627678564</v>
      </c>
      <c r="K67" s="2">
        <f>[9]Расчет_тарифа_стр.1_3!K65</f>
        <v>0</v>
      </c>
      <c r="L67" s="2">
        <f t="shared" ref="L67:Z67" si="67">L62/L63</f>
        <v>22.587552149263228</v>
      </c>
      <c r="M67" s="2">
        <f t="shared" si="67"/>
        <v>21.289592188217249</v>
      </c>
      <c r="N67" s="2">
        <f t="shared" si="67"/>
        <v>23.987794904229563</v>
      </c>
      <c r="O67" s="2">
        <f t="shared" si="67"/>
        <v>24.055235649075769</v>
      </c>
      <c r="P67" s="2">
        <f t="shared" si="67"/>
        <v>24.674638163699893</v>
      </c>
      <c r="Q67" s="2">
        <f t="shared" si="67"/>
        <v>23.387022522677466</v>
      </c>
      <c r="R67" s="2">
        <f t="shared" si="67"/>
        <v>25.538715672834577</v>
      </c>
      <c r="S67" s="2">
        <f t="shared" si="67"/>
        <v>24.12752054483186</v>
      </c>
      <c r="T67" s="2">
        <f t="shared" si="67"/>
        <v>27.061116835530846</v>
      </c>
      <c r="U67" s="2">
        <f t="shared" si="67"/>
        <v>26.618225508522485</v>
      </c>
      <c r="V67" s="2">
        <f t="shared" si="67"/>
        <v>28.005827562422986</v>
      </c>
      <c r="W67" s="2">
        <f t="shared" si="67"/>
        <v>25.121274953362821</v>
      </c>
      <c r="X67" s="2">
        <f t="shared" si="67"/>
        <v>27.664702375081685</v>
      </c>
      <c r="Y67" s="2">
        <f t="shared" si="67"/>
        <v>26.085180413534484</v>
      </c>
      <c r="Z67" s="2">
        <f t="shared" si="67"/>
        <v>29.368696651373963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>
        <v>20.313420754134555</v>
      </c>
      <c r="BU67" s="2">
        <v>18.911105795628767</v>
      </c>
      <c r="BV67" s="2">
        <v>21.75882844274394</v>
      </c>
      <c r="BW67" s="2">
        <v>19.816726171156549</v>
      </c>
      <c r="BX67" s="2">
        <v>22.013340998623843</v>
      </c>
      <c r="BY67" s="2">
        <v>20.629718581854384</v>
      </c>
      <c r="BZ67" s="2">
        <v>22.303012930546018</v>
      </c>
      <c r="CA67" s="2">
        <v>0</v>
      </c>
      <c r="CB67" s="2">
        <f t="shared" ref="CB67:CP67" si="68">CB62/CB63</f>
        <v>23.061613027673769</v>
      </c>
      <c r="CC67" s="2">
        <f t="shared" si="68"/>
        <v>21.370819009335939</v>
      </c>
      <c r="CD67" s="2">
        <f t="shared" si="68"/>
        <v>24.802630709585053</v>
      </c>
      <c r="CE67" s="2">
        <f t="shared" si="68"/>
        <v>25.076503082796723</v>
      </c>
      <c r="CF67" s="2">
        <f t="shared" si="68"/>
        <v>24.790149263749218</v>
      </c>
      <c r="CG67" s="2">
        <f t="shared" si="68"/>
        <v>25.371360451631791</v>
      </c>
      <c r="CH67" s="2">
        <f t="shared" si="68"/>
        <v>26.148660838666718</v>
      </c>
      <c r="CI67" s="2">
        <f t="shared" si="68"/>
        <v>25.358611775394511</v>
      </c>
      <c r="CJ67" s="2">
        <f t="shared" si="68"/>
        <v>26.962177667929321</v>
      </c>
      <c r="CK67" s="2">
        <f t="shared" si="68"/>
        <v>27.627256727421216</v>
      </c>
      <c r="CL67" s="2">
        <f t="shared" si="68"/>
        <v>26.948647274660008</v>
      </c>
      <c r="CM67" s="2">
        <f t="shared" si="68"/>
        <v>28.326023723019457</v>
      </c>
      <c r="CN67" s="2">
        <f t="shared" si="68"/>
        <v>28.861776100619817</v>
      </c>
      <c r="CO67" s="2">
        <f t="shared" si="68"/>
        <v>28.311827351580003</v>
      </c>
      <c r="CP67" s="2">
        <f t="shared" si="68"/>
        <v>29.428060630751158</v>
      </c>
      <c r="CQ67" s="21"/>
      <c r="CR67" s="2"/>
      <c r="CS67" s="2"/>
      <c r="CT67" s="21"/>
      <c r="CU67" s="2"/>
      <c r="CV67" s="2"/>
      <c r="CW67" s="21"/>
      <c r="CX67" s="2"/>
      <c r="CY67" s="2"/>
      <c r="CZ67" s="21"/>
      <c r="DA67" s="2"/>
      <c r="DB67" s="2"/>
      <c r="DC67" s="21"/>
      <c r="DD67" s="2"/>
      <c r="DE67" s="2"/>
      <c r="DF67" s="21"/>
      <c r="DG67" s="2"/>
      <c r="DH67" s="2"/>
      <c r="DI67" s="21"/>
      <c r="DJ67" s="2"/>
      <c r="DK67" s="2"/>
      <c r="DL67" s="21"/>
      <c r="DM67" s="2"/>
      <c r="DN67" s="2"/>
      <c r="DO67" s="21"/>
      <c r="DP67" s="2"/>
      <c r="DQ67" s="2"/>
      <c r="DR67" s="21"/>
      <c r="DS67" s="2"/>
      <c r="DT67" s="2"/>
      <c r="DU67" s="21"/>
      <c r="DV67" s="2"/>
      <c r="DW67" s="2"/>
      <c r="DX67" s="21"/>
      <c r="DY67" s="2"/>
      <c r="DZ67" s="2"/>
      <c r="EA67" s="21"/>
      <c r="EB67" s="2"/>
      <c r="EC67" s="2"/>
      <c r="ED67" s="21"/>
      <c r="EE67" s="2"/>
      <c r="EF67" s="2"/>
      <c r="EG67" s="21"/>
      <c r="EH67" s="2"/>
      <c r="EI67" s="2"/>
    </row>
    <row r="68" spans="1:139" ht="30">
      <c r="A68" s="1" t="s">
        <v>17</v>
      </c>
      <c r="B68" s="22" t="s">
        <v>176</v>
      </c>
      <c r="C68" s="19" t="s">
        <v>175</v>
      </c>
      <c r="D68" s="2">
        <f>[9]Расчет_тарифа_стр.1_3!D66</f>
        <v>16.862813872367131</v>
      </c>
      <c r="E68" s="2">
        <f>[9]Расчет_тарифа_стр.1_3!E66</f>
        <v>16.14</v>
      </c>
      <c r="F68" s="2">
        <f>[9]Расчет_тарифа_стр.1_3!F66</f>
        <v>17.61</v>
      </c>
      <c r="G68" s="2">
        <f>[9]Расчет_тарифа_стр.1_3!G66</f>
        <v>16.862813872367131</v>
      </c>
      <c r="H68" s="2">
        <f>[9]Расчет_тарифа_стр.1_3!H66</f>
        <v>18.461824382458527</v>
      </c>
      <c r="I68" s="2">
        <f>[9]Расчет_тарифа_стр.1_3!I66</f>
        <v>17.61</v>
      </c>
      <c r="J68" s="2">
        <f>[9]Расчет_тарифа_стр.1_3!J66</f>
        <v>19.33578</v>
      </c>
      <c r="K68" s="2">
        <f>[9]Расчет_тарифа_стр.1_3!K66</f>
        <v>18.461824382458527</v>
      </c>
      <c r="L68" s="2">
        <v>20.849115352662121</v>
      </c>
      <c r="M68" s="2">
        <v>19.33578</v>
      </c>
      <c r="N68" s="2">
        <v>22.410169020000001</v>
      </c>
      <c r="O68" s="2">
        <v>21.834521168044759</v>
      </c>
      <c r="P68" s="2">
        <v>22.410169020000001</v>
      </c>
      <c r="Q68" s="2">
        <v>21.240722054841498</v>
      </c>
      <c r="R68" s="2">
        <v>22.511978918804139</v>
      </c>
      <c r="S68" s="2">
        <v>21.240722054841498</v>
      </c>
      <c r="T68" s="2">
        <v>23.82332090663677</v>
      </c>
      <c r="U68" s="2">
        <v>22.615483260783311</v>
      </c>
      <c r="V68" s="2">
        <v>23.82332090663677</v>
      </c>
      <c r="W68" s="2">
        <v>21.369560218483727</v>
      </c>
      <c r="X68" s="2">
        <v>22.693649016474478</v>
      </c>
      <c r="Y68" s="2">
        <f>W68</f>
        <v>21.369560218483727</v>
      </c>
      <c r="Z68" s="2">
        <f>[10]ЭЗnew!$AL$269</f>
        <v>24.059488828746382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>
        <v>15.984654418523117</v>
      </c>
      <c r="BU68" s="2">
        <v>15.3</v>
      </c>
      <c r="BV68" s="2">
        <v>16.690000000000001</v>
      </c>
      <c r="BW68" s="2">
        <v>15.3</v>
      </c>
      <c r="BX68" s="2">
        <v>17.495636302176102</v>
      </c>
      <c r="BY68" s="2">
        <v>16.690000000000001</v>
      </c>
      <c r="BZ68" s="2">
        <v>18.325620000000004</v>
      </c>
      <c r="CA68" s="2">
        <v>17.495636302176102</v>
      </c>
      <c r="CB68" s="2">
        <v>19.76984593227586</v>
      </c>
      <c r="CC68" s="2">
        <v>18.325620000000004</v>
      </c>
      <c r="CD68" s="2">
        <v>21.257719200000004</v>
      </c>
      <c r="CE68" s="2">
        <v>21.503206804870793</v>
      </c>
      <c r="CF68" s="2">
        <v>21.257719200000004</v>
      </c>
      <c r="CG68" s="2">
        <v>21.756113525822201</v>
      </c>
      <c r="CH68" s="2">
        <v>22.433754438025733</v>
      </c>
      <c r="CI68" s="2">
        <v>21.756113525822201</v>
      </c>
      <c r="CJ68" s="2">
        <v>23.131874985407844</v>
      </c>
      <c r="CK68" s="2">
        <v>23.714224090205718</v>
      </c>
      <c r="CL68" s="2">
        <v>23.131874985407844</v>
      </c>
      <c r="CM68" s="2">
        <v>24.314172925182291</v>
      </c>
      <c r="CN68" s="2">
        <v>24.786348202558436</v>
      </c>
      <c r="CO68" s="2">
        <f>CM68</f>
        <v>24.314172925182291</v>
      </c>
      <c r="CP68" s="2">
        <f>[10]ЭЗnew!$AL$372</f>
        <v>25.272793541329726</v>
      </c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</row>
    <row r="69" spans="1:139" ht="30">
      <c r="A69" s="1" t="s">
        <v>18</v>
      </c>
      <c r="B69" s="22" t="s">
        <v>177</v>
      </c>
      <c r="C69" s="19" t="s">
        <v>175</v>
      </c>
      <c r="D69" s="2">
        <f>[9]Расчет_тарифа_стр.1_3!D67</f>
        <v>30.79967599931765</v>
      </c>
      <c r="E69" s="2">
        <f>[9]Расчет_тарифа_стр.1_3!E67</f>
        <v>29.47</v>
      </c>
      <c r="F69" s="2">
        <f>[9]Расчет_тарифа_стр.1_3!F67</f>
        <v>32.15</v>
      </c>
      <c r="G69" s="2">
        <f>[9]Расчет_тарифа_стр.1_3!G67</f>
        <v>30.79967599931765</v>
      </c>
      <c r="H69" s="2">
        <f>[9]Расчет_тарифа_стр.1_3!H67</f>
        <v>33.176949902272362</v>
      </c>
      <c r="I69" s="2">
        <f>[9]Расчет_тарифа_стр.1_3!I67</f>
        <v>32.15</v>
      </c>
      <c r="J69" s="2">
        <f>[9]Расчет_тарифа_стр.1_3!J67</f>
        <v>34.221524762026</v>
      </c>
      <c r="K69" s="2">
        <f>[9]Расчет_тарифа_стр.1_3!K67</f>
        <v>33.176949902272362</v>
      </c>
      <c r="L69" s="2">
        <v>36.664702405720632</v>
      </c>
      <c r="M69" s="2">
        <v>34.221526124141697</v>
      </c>
      <c r="N69" s="2">
        <v>39.662751751637167</v>
      </c>
      <c r="O69" s="2">
        <v>39.924797051938654</v>
      </c>
      <c r="P69" s="2">
        <v>39.662751751637167</v>
      </c>
      <c r="Q69" s="2">
        <v>40.286467466013001</v>
      </c>
      <c r="R69" s="2">
        <v>43.788123736392791</v>
      </c>
      <c r="S69" s="2">
        <v>40.286467466013001</v>
      </c>
      <c r="T69" s="2">
        <v>48.621049462583002</v>
      </c>
      <c r="U69" s="2">
        <v>47.990088236569306</v>
      </c>
      <c r="V69" s="2">
        <v>48.621049462583002</v>
      </c>
      <c r="W69" s="2">
        <v>47.119246410309927</v>
      </c>
      <c r="X69" s="2">
        <v>51.497607046552446</v>
      </c>
      <c r="Y69" s="2">
        <f>W69</f>
        <v>47.119246410309927</v>
      </c>
      <c r="Z69" s="2">
        <f>[10]ЭЗnew!$AL$270</f>
        <v>57.540545051755345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 t="e">
        <v>#DIV/0!</v>
      </c>
      <c r="BU69" s="2">
        <v>0</v>
      </c>
      <c r="BV69" s="2">
        <v>0</v>
      </c>
      <c r="BW69" s="2">
        <v>0</v>
      </c>
      <c r="BX69" s="2" t="e">
        <v>#DIV/0!</v>
      </c>
      <c r="BY69" s="2">
        <v>0</v>
      </c>
      <c r="BZ69" s="2">
        <v>42.780416116216514</v>
      </c>
      <c r="CA69" s="2" t="e">
        <v>#DIV/0!</v>
      </c>
      <c r="CB69" s="2">
        <v>46.15592584438798</v>
      </c>
      <c r="CC69" s="2">
        <v>42.78043063234248</v>
      </c>
      <c r="CD69" s="2">
        <v>49.625295861289189</v>
      </c>
      <c r="CE69" s="2">
        <v>50.169720952020555</v>
      </c>
      <c r="CF69" s="2">
        <v>49.625295861289189</v>
      </c>
      <c r="CG69" s="2">
        <v>50.729286872745874</v>
      </c>
      <c r="CH69" s="2">
        <v>52.280103236860683</v>
      </c>
      <c r="CI69" s="2">
        <v>50.729286872745874</v>
      </c>
      <c r="CJ69" s="2">
        <v>53.874048852952747</v>
      </c>
      <c r="CK69" s="2">
        <v>55.199284125890465</v>
      </c>
      <c r="CL69" s="2">
        <v>53.874048852952747</v>
      </c>
      <c r="CM69" s="2">
        <v>56.561375088088525</v>
      </c>
      <c r="CN69" s="2">
        <v>57.627197422374778</v>
      </c>
      <c r="CO69" s="2">
        <f>CM69</f>
        <v>56.561375088088525</v>
      </c>
      <c r="CP69" s="2">
        <f>[10]ЭЗnew!$AL$373</f>
        <v>58.722660996644102</v>
      </c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</row>
    <row r="70" spans="1:139" ht="60">
      <c r="A70" s="1" t="s">
        <v>19</v>
      </c>
      <c r="B70" s="22" t="s">
        <v>178</v>
      </c>
      <c r="C70" s="19" t="s">
        <v>175</v>
      </c>
      <c r="D70" s="2">
        <f>[9]Расчет_тарифа_стр.1_3!D68</f>
        <v>52.191804802478693</v>
      </c>
      <c r="E70" s="2">
        <f>[9]Расчет_тарифа_стр.1_3!E68</f>
        <v>49.91</v>
      </c>
      <c r="F70" s="2">
        <f>[9]Расчет_тарифа_стр.1_3!F68</f>
        <v>54.45</v>
      </c>
      <c r="G70" s="2">
        <f>[9]Расчет_тарифа_стр.1_3!G68</f>
        <v>52.191804802478693</v>
      </c>
      <c r="H70" s="2">
        <f>[9]Расчет_тарифа_стр.1_3!H68</f>
        <v>44.422785379751971</v>
      </c>
      <c r="I70" s="2">
        <f>[9]Расчет_тарифа_стр.1_3!I68</f>
        <v>54.45</v>
      </c>
      <c r="J70" s="2">
        <f>[9]Расчет_тарифа_стр.1_3!J68</f>
        <v>34.221524762026</v>
      </c>
      <c r="K70" s="2">
        <f>[9]Расчет_тарифа_стр.1_3!K68</f>
        <v>44.422785379751971</v>
      </c>
      <c r="L70" s="2">
        <v>36.664702405720632</v>
      </c>
      <c r="M70" s="2">
        <v>34.221526124141697</v>
      </c>
      <c r="N70" s="2">
        <v>39.662751751637167</v>
      </c>
      <c r="O70" s="2">
        <v>39.972233494992366</v>
      </c>
      <c r="P70" s="2">
        <v>39.662751751637167</v>
      </c>
      <c r="Q70" s="2">
        <v>40.286467466013001</v>
      </c>
      <c r="R70" s="2">
        <v>44.422006954570804</v>
      </c>
      <c r="S70" s="2">
        <v>40.286467466013001</v>
      </c>
      <c r="T70" s="2">
        <v>48.621049462583002</v>
      </c>
      <c r="U70" s="2">
        <v>47.875869220878272</v>
      </c>
      <c r="V70" s="2">
        <v>48.621049462583002</v>
      </c>
      <c r="W70" s="2">
        <v>47.119246410309927</v>
      </c>
      <c r="X70" s="2">
        <v>52.290194644005098</v>
      </c>
      <c r="Y70" s="2">
        <f>W70</f>
        <v>47.119246410309927</v>
      </c>
      <c r="Z70" s="2">
        <f>[10]ЭЗnew!$AL$270</f>
        <v>57.540545051755345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>
        <v>38.498405619352781</v>
      </c>
      <c r="BU70" s="2">
        <v>36.85</v>
      </c>
      <c r="BV70" s="2">
        <v>40.200000000000003</v>
      </c>
      <c r="BW70" s="2">
        <v>36.85</v>
      </c>
      <c r="BX70" s="2">
        <v>41.469723112310383</v>
      </c>
      <c r="BY70" s="2">
        <v>40.200000000000003</v>
      </c>
      <c r="BZ70" s="2">
        <v>42.780416116216514</v>
      </c>
      <c r="CA70" s="2">
        <v>41.469723112310383</v>
      </c>
      <c r="CB70" s="2">
        <v>0</v>
      </c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f>CM70</f>
        <v>0</v>
      </c>
      <c r="CP70" s="2">
        <v>0</v>
      </c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</row>
    <row r="71" spans="1:139">
      <c r="A71" s="17">
        <v>6</v>
      </c>
      <c r="B71" s="18" t="s">
        <v>179</v>
      </c>
      <c r="C71" s="19" t="s">
        <v>8</v>
      </c>
      <c r="D71" s="2" t="str">
        <f>[9]Расчет_тарифа_стр.1_3!D69</f>
        <v>х</v>
      </c>
      <c r="E71" s="2" t="str">
        <f>[9]Расчет_тарифа_стр.1_3!E69</f>
        <v>х</v>
      </c>
      <c r="F71" s="2" t="str">
        <f>[9]Расчет_тарифа_стр.1_3!F69</f>
        <v>х</v>
      </c>
      <c r="G71" s="2" t="str">
        <f>[9]Расчет_тарифа_стр.1_3!G69</f>
        <v>х</v>
      </c>
      <c r="H71" s="2">
        <f>[9]Расчет_тарифа_стр.1_3!H69</f>
        <v>1.0840077681630531</v>
      </c>
      <c r="I71" s="2">
        <f>[9]Расчет_тарифа_стр.1_3!I69</f>
        <v>1.1005817034785996</v>
      </c>
      <c r="J71" s="2">
        <f>[9]Расчет_тарифа_стр.1_3!J69</f>
        <v>1.0672348913822491</v>
      </c>
      <c r="K71" s="2">
        <f>[9]Расчет_тарифа_стр.1_3!K69</f>
        <v>0</v>
      </c>
      <c r="L71" s="30">
        <f>L62/H62</f>
        <v>1.005637922391825</v>
      </c>
      <c r="M71" s="4">
        <f>M62/J62</f>
        <v>1.0052397126977046</v>
      </c>
      <c r="N71" s="4">
        <f>N62/M62</f>
        <v>1.0444338673277347</v>
      </c>
      <c r="O71" s="4">
        <f>O62/L62</f>
        <v>1.064977536747399</v>
      </c>
      <c r="P71" s="4">
        <f>P62/N62</f>
        <v>1.1096921257131114</v>
      </c>
      <c r="Q71" s="4">
        <f>Q62/P62</f>
        <v>0.87858159786795609</v>
      </c>
      <c r="R71" s="4">
        <f>R62/O62</f>
        <v>1.0616697356617166</v>
      </c>
      <c r="S71" s="4">
        <f>S62/Q62</f>
        <v>1.1129606220713324</v>
      </c>
      <c r="T71" s="4">
        <f>T62/S62</f>
        <v>1.039659158580557</v>
      </c>
      <c r="U71" s="4">
        <f>U62/R62</f>
        <v>1.0422695428194997</v>
      </c>
      <c r="V71" s="4">
        <f>V62/T62</f>
        <v>1.1164640223027662</v>
      </c>
      <c r="W71" s="4">
        <f>W62/V62</f>
        <v>0.83147889063232494</v>
      </c>
      <c r="X71" s="4">
        <f>X62/U62</f>
        <v>1.0393142986268618</v>
      </c>
      <c r="Y71" s="4">
        <f>Y62/W62</f>
        <v>1.1201964871062791</v>
      </c>
      <c r="Z71" s="4">
        <f>Z62/Y62</f>
        <v>1.0436353717680258</v>
      </c>
      <c r="AA71" s="30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30"/>
      <c r="BR71" s="4"/>
      <c r="BS71" s="4"/>
      <c r="BT71" s="4" t="s">
        <v>29</v>
      </c>
      <c r="BU71" s="4" t="s">
        <v>29</v>
      </c>
      <c r="BV71" s="4" t="s">
        <v>29</v>
      </c>
      <c r="BW71" s="4" t="s">
        <v>29</v>
      </c>
      <c r="BX71" s="4">
        <v>1.0836845878921348</v>
      </c>
      <c r="BY71" s="4">
        <v>1.0908784925005743</v>
      </c>
      <c r="BZ71" s="4">
        <v>1.0772400633064425</v>
      </c>
      <c r="CA71" s="4">
        <v>0</v>
      </c>
      <c r="CB71" s="4">
        <f>[10]ЭЗnew!$L$370</f>
        <v>1.0281412527695353</v>
      </c>
      <c r="CC71" s="4">
        <f>CC62/98844</f>
        <v>0.94417924025387412</v>
      </c>
      <c r="CD71" s="4">
        <f>CD62/CC62</f>
        <v>1.1271042869432482</v>
      </c>
      <c r="CE71" s="31">
        <f>CE62/CB62</f>
        <v>1.0873698666569898</v>
      </c>
      <c r="CF71" s="4">
        <f>CF62/CD62</f>
        <v>1.0291860093233114</v>
      </c>
      <c r="CG71" s="4">
        <f>CG62/CF62</f>
        <v>0.99392161305494298</v>
      </c>
      <c r="CH71" s="31">
        <f>CH62/CE62</f>
        <v>1.0427554732145061</v>
      </c>
      <c r="CI71" s="4">
        <f>CI62/CG62</f>
        <v>1.0291867793026477</v>
      </c>
      <c r="CJ71" s="4">
        <f>CJ62/CI62</f>
        <v>1.0325640775211176</v>
      </c>
      <c r="CK71" s="31">
        <f>CK62/CH62</f>
        <v>1.0565457595659375</v>
      </c>
      <c r="CL71" s="4">
        <f>CL62/CJ62</f>
        <v>1.0291874530440144</v>
      </c>
      <c r="CM71" s="4">
        <f>CM62/CL62</f>
        <v>1.0207894322190978</v>
      </c>
      <c r="CN71" s="31">
        <f>CN62/CK62</f>
        <v>1.0446848337270234</v>
      </c>
      <c r="CO71" s="4">
        <f>CO62/CM62</f>
        <v>1.0291881233311129</v>
      </c>
      <c r="CP71" s="4">
        <f>CP62/CO62</f>
        <v>1.0094417471348418</v>
      </c>
      <c r="CQ71" s="31"/>
      <c r="CR71" s="4"/>
      <c r="CS71" s="4"/>
      <c r="CT71" s="31"/>
      <c r="CU71" s="4"/>
      <c r="CV71" s="4"/>
      <c r="CW71" s="31"/>
      <c r="CX71" s="4"/>
      <c r="CY71" s="4"/>
      <c r="CZ71" s="31"/>
      <c r="DA71" s="4"/>
      <c r="DB71" s="4"/>
      <c r="DC71" s="31"/>
      <c r="DD71" s="4"/>
      <c r="DE71" s="4"/>
      <c r="DF71" s="31"/>
      <c r="DG71" s="4"/>
      <c r="DH71" s="4"/>
      <c r="DI71" s="31"/>
      <c r="DJ71" s="4"/>
      <c r="DK71" s="4"/>
      <c r="DL71" s="31"/>
      <c r="DM71" s="4"/>
      <c r="DN71" s="4"/>
      <c r="DO71" s="31"/>
      <c r="DP71" s="4"/>
      <c r="DQ71" s="4"/>
      <c r="DR71" s="31"/>
      <c r="DS71" s="4"/>
      <c r="DT71" s="4"/>
      <c r="DU71" s="31"/>
      <c r="DV71" s="4"/>
      <c r="DW71" s="4"/>
      <c r="DX71" s="31"/>
      <c r="DY71" s="4"/>
      <c r="DZ71" s="4"/>
      <c r="EA71" s="31"/>
      <c r="EB71" s="4"/>
      <c r="EC71" s="4"/>
      <c r="ED71" s="31"/>
      <c r="EE71" s="4"/>
      <c r="EF71" s="4"/>
      <c r="EG71" s="31"/>
      <c r="EH71" s="4"/>
      <c r="EI71" s="4"/>
    </row>
    <row r="72" spans="1:139">
      <c r="A72" s="17" t="s">
        <v>21</v>
      </c>
      <c r="B72" s="18" t="s">
        <v>180</v>
      </c>
      <c r="C72" s="19" t="s">
        <v>8</v>
      </c>
      <c r="D72" s="2" t="str">
        <f>[9]Расчет_тарифа_стр.1_3!D70</f>
        <v>х</v>
      </c>
      <c r="E72" s="2" t="str">
        <f>[9]Расчет_тарифа_стр.1_3!E70</f>
        <v>х</v>
      </c>
      <c r="F72" s="2" t="str">
        <f>[9]Расчет_тарифа_стр.1_3!F70</f>
        <v>х</v>
      </c>
      <c r="G72" s="2" t="str">
        <f>[9]Расчет_тарифа_стр.1_3!G70</f>
        <v>х</v>
      </c>
      <c r="H72" s="2">
        <f>[9]Расчет_тарифа_стр.1_3!H70</f>
        <v>1.0840486887297542</v>
      </c>
      <c r="I72" s="2">
        <f>[9]Расчет_тарифа_стр.1_3!I70</f>
        <v>1.1020553784487099</v>
      </c>
      <c r="J72" s="2">
        <f>[9]Расчет_тарифа_стр.1_3!J70</f>
        <v>1.0658537561731845</v>
      </c>
      <c r="K72" s="2">
        <f>[9]Расчет_тарифа_стр.1_3!K70</f>
        <v>0</v>
      </c>
      <c r="L72" s="4">
        <f>L67/H67</f>
        <v>1.0414530795176797</v>
      </c>
      <c r="M72" s="4">
        <f>M67/J67</f>
        <v>0.99134064635970198</v>
      </c>
      <c r="N72" s="4">
        <f>N67/M67</f>
        <v>1.1267381118509934</v>
      </c>
      <c r="O72" s="4">
        <f>O67/L67</f>
        <v>1.0649775367473988</v>
      </c>
      <c r="P72" s="4">
        <f>P67/N67</f>
        <v>1.0286330303478302</v>
      </c>
      <c r="Q72" s="4">
        <f>Q67/P67</f>
        <v>0.94781623007073301</v>
      </c>
      <c r="R72" s="4">
        <f>R67/O67</f>
        <v>1.0616697356617169</v>
      </c>
      <c r="S72" s="4">
        <f>S67/Q67</f>
        <v>1.0316627745766425</v>
      </c>
      <c r="T72" s="4">
        <f>T67/S67</f>
        <v>1.1215871429991329</v>
      </c>
      <c r="U72" s="4">
        <f>U67/R67</f>
        <v>1.0422695428194997</v>
      </c>
      <c r="V72" s="4">
        <f>V67/T67</f>
        <v>1.0349102637793481</v>
      </c>
      <c r="W72" s="4">
        <f>W67/V67</f>
        <v>0.89700170071279972</v>
      </c>
      <c r="X72" s="4">
        <f>X67/U67</f>
        <v>1.0393142986268618</v>
      </c>
      <c r="Y72" s="4">
        <f>Y67/W67</f>
        <v>1.0383700851951636</v>
      </c>
      <c r="Z72" s="4">
        <f>Z67/Y67</f>
        <v>1.1258766926578665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 t="s">
        <v>29</v>
      </c>
      <c r="BU72" s="4" t="s">
        <v>29</v>
      </c>
      <c r="BV72" s="4" t="s">
        <v>29</v>
      </c>
      <c r="BW72" s="4" t="s">
        <v>29</v>
      </c>
      <c r="BX72" s="4">
        <v>1.0836845878921348</v>
      </c>
      <c r="BY72" s="4">
        <v>1.0908784925005743</v>
      </c>
      <c r="BZ72" s="4">
        <v>1.0250098248273818</v>
      </c>
      <c r="CA72" s="4">
        <v>0</v>
      </c>
      <c r="CB72" s="4">
        <f>[10]ЭЗnew!$K$375</f>
        <v>1.0749477017833844</v>
      </c>
      <c r="CC72" s="4">
        <f>CC67/22.3</f>
        <v>0.95833269100161156</v>
      </c>
      <c r="CD72" s="4">
        <f>CD67/CC67</f>
        <v>1.1605840047005176</v>
      </c>
      <c r="CE72" s="4">
        <f>CE67/CB67</f>
        <v>1.0873698666569898</v>
      </c>
      <c r="CF72" s="4">
        <f>CF67/CD67</f>
        <v>0.99949676927492159</v>
      </c>
      <c r="CG72" s="4">
        <f>CG67/CF67</f>
        <v>1.0234452476142402</v>
      </c>
      <c r="CH72" s="4">
        <f>CH67/CE67</f>
        <v>1.0427554732145061</v>
      </c>
      <c r="CI72" s="4">
        <f>CI67/CG67</f>
        <v>0.99949751704243117</v>
      </c>
      <c r="CJ72" s="4">
        <f>CJ67/CI67</f>
        <v>1.0632355551138943</v>
      </c>
      <c r="CK72" s="4">
        <f>CK67/CH67</f>
        <v>1.0565457595659375</v>
      </c>
      <c r="CL72" s="4">
        <f>CL67/CJ67</f>
        <v>0.99949817134817687</v>
      </c>
      <c r="CM72" s="4">
        <f>CM67/CL67</f>
        <v>1.0511111535329125</v>
      </c>
      <c r="CN72" s="4">
        <f>CN67/CK67</f>
        <v>1.0446848337270231</v>
      </c>
      <c r="CO72" s="4">
        <f>CO67/CM67</f>
        <v>0.99949882229930076</v>
      </c>
      <c r="CP72" s="4">
        <f>CP67/CO67</f>
        <v>1.0394263946763176</v>
      </c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</row>
    <row r="73" spans="1:139" ht="28.5" hidden="1">
      <c r="A73" s="17" t="s">
        <v>22</v>
      </c>
      <c r="B73" s="18" t="s">
        <v>181</v>
      </c>
      <c r="C73" s="19" t="s">
        <v>8</v>
      </c>
      <c r="D73" s="2" t="str">
        <f>[9]Расчет_тарифа_стр.1_3!D71</f>
        <v>х</v>
      </c>
      <c r="E73" s="2" t="str">
        <f>[9]Расчет_тарифа_стр.1_3!E71</f>
        <v>х</v>
      </c>
      <c r="F73" s="2" t="str">
        <f>[9]Расчет_тарифа_стр.1_3!F71</f>
        <v>х</v>
      </c>
      <c r="G73" s="2" t="str">
        <f>[9]Расчет_тарифа_стр.1_3!G71</f>
        <v>х</v>
      </c>
      <c r="H73" s="2" t="str">
        <f>[9]Расчет_тарифа_стр.1_3!H71</f>
        <v>х</v>
      </c>
      <c r="I73" s="2" t="str">
        <f>[9]Расчет_тарифа_стр.1_3!I71</f>
        <v>х</v>
      </c>
      <c r="J73" s="2" t="str">
        <f>[9]Расчет_тарифа_стр.1_3!J71</f>
        <v>х</v>
      </c>
      <c r="K73" s="2" t="str">
        <f>[9]Расчет_тарифа_стр.1_3!K71</f>
        <v>х</v>
      </c>
      <c r="L73" s="4" t="str">
        <f t="shared" ref="L73:BS74" si="69">L99</f>
        <v>х</v>
      </c>
      <c r="M73" s="4" t="str">
        <f t="shared" si="69"/>
        <v>х</v>
      </c>
      <c r="N73" s="4">
        <f t="shared" si="69"/>
        <v>1.18956</v>
      </c>
      <c r="O73" s="4" t="str">
        <f t="shared" si="69"/>
        <v>х</v>
      </c>
      <c r="P73" s="4" t="str">
        <f t="shared" si="69"/>
        <v>х</v>
      </c>
      <c r="Q73" s="4">
        <f t="shared" si="69"/>
        <v>0.94312499999999999</v>
      </c>
      <c r="R73" s="4" t="str">
        <f t="shared" si="69"/>
        <v>х</v>
      </c>
      <c r="S73" s="4" t="str">
        <f t="shared" si="69"/>
        <v>х</v>
      </c>
      <c r="T73" s="4">
        <f t="shared" si="69"/>
        <v>1.1963699999999999</v>
      </c>
      <c r="U73" s="4" t="str">
        <f t="shared" si="69"/>
        <v>х</v>
      </c>
      <c r="V73" s="4" t="str">
        <f t="shared" si="69"/>
        <v>х</v>
      </c>
      <c r="W73" s="4">
        <f t="shared" si="69"/>
        <v>0.96403000000000005</v>
      </c>
      <c r="X73" s="4" t="str">
        <f t="shared" si="69"/>
        <v>х</v>
      </c>
      <c r="Y73" s="4" t="str">
        <f t="shared" si="69"/>
        <v>х</v>
      </c>
      <c r="Z73" s="4">
        <f t="shared" si="69"/>
        <v>1.1615200000000001</v>
      </c>
      <c r="AA73" s="4" t="str">
        <f t="shared" si="69"/>
        <v>х</v>
      </c>
      <c r="AB73" s="4" t="str">
        <f t="shared" si="69"/>
        <v>х</v>
      </c>
      <c r="AC73" s="4">
        <f t="shared" si="69"/>
        <v>1.0129116975000603</v>
      </c>
      <c r="AD73" s="4" t="str">
        <f t="shared" si="69"/>
        <v>х</v>
      </c>
      <c r="AE73" s="4" t="str">
        <f t="shared" si="69"/>
        <v>х</v>
      </c>
      <c r="AF73" s="4">
        <f t="shared" si="69"/>
        <v>1.1113236441388947</v>
      </c>
      <c r="AG73" s="4" t="str">
        <f t="shared" si="69"/>
        <v>х</v>
      </c>
      <c r="AH73" s="4" t="str">
        <f t="shared" si="69"/>
        <v>х</v>
      </c>
      <c r="AI73" s="4">
        <f t="shared" si="69"/>
        <v>1.0167591382094396</v>
      </c>
      <c r="AJ73" s="4" t="str">
        <f t="shared" si="69"/>
        <v>х</v>
      </c>
      <c r="AK73" s="4" t="str">
        <f t="shared" si="69"/>
        <v>х</v>
      </c>
      <c r="AL73" s="4">
        <f t="shared" si="69"/>
        <v>1.1078378436897034</v>
      </c>
      <c r="AM73" s="4" t="str">
        <f t="shared" si="69"/>
        <v>х</v>
      </c>
      <c r="AN73" s="4" t="str">
        <f t="shared" si="69"/>
        <v>х</v>
      </c>
      <c r="AO73" s="4">
        <f t="shared" si="69"/>
        <v>1.0203928486137324</v>
      </c>
      <c r="AP73" s="4" t="str">
        <f t="shared" si="69"/>
        <v>х</v>
      </c>
      <c r="AQ73" s="4" t="str">
        <f t="shared" si="69"/>
        <v>х</v>
      </c>
      <c r="AR73" s="4">
        <f t="shared" si="69"/>
        <v>1.0537357080378702</v>
      </c>
      <c r="AS73" s="4" t="str">
        <f t="shared" si="69"/>
        <v>х</v>
      </c>
      <c r="AT73" s="4" t="str">
        <f t="shared" si="69"/>
        <v>х</v>
      </c>
      <c r="AU73" s="4">
        <f t="shared" si="69"/>
        <v>1.0817320626323641</v>
      </c>
      <c r="AV73" s="4" t="str">
        <f t="shared" si="69"/>
        <v>х</v>
      </c>
      <c r="AW73" s="4" t="str">
        <f t="shared" si="69"/>
        <v>х</v>
      </c>
      <c r="AX73" s="4">
        <f t="shared" si="69"/>
        <v>1.0549596125951595</v>
      </c>
      <c r="AY73" s="4" t="str">
        <f t="shared" si="69"/>
        <v>х</v>
      </c>
      <c r="AZ73" s="4" t="str">
        <f t="shared" si="69"/>
        <v>х</v>
      </c>
      <c r="BA73" s="4">
        <f t="shared" si="69"/>
        <v>1.0805799866729642</v>
      </c>
      <c r="BB73" s="4" t="str">
        <f t="shared" si="69"/>
        <v>х</v>
      </c>
      <c r="BC73" s="4" t="str">
        <f t="shared" si="69"/>
        <v>х</v>
      </c>
      <c r="BD73" s="4">
        <f t="shared" si="69"/>
        <v>1.0560958346057341</v>
      </c>
      <c r="BE73" s="4" t="str">
        <f t="shared" si="69"/>
        <v>х</v>
      </c>
      <c r="BF73" s="4" t="str">
        <f t="shared" si="69"/>
        <v>х</v>
      </c>
      <c r="BG73" s="4">
        <f t="shared" si="69"/>
        <v>1.0795411525828273</v>
      </c>
      <c r="BH73" s="4" t="str">
        <f t="shared" si="69"/>
        <v>х</v>
      </c>
      <c r="BI73" s="4" t="str">
        <f t="shared" si="69"/>
        <v>х</v>
      </c>
      <c r="BJ73" s="4">
        <f t="shared" si="69"/>
        <v>1.0571513517619866</v>
      </c>
      <c r="BK73" s="4" t="str">
        <f t="shared" si="69"/>
        <v>х</v>
      </c>
      <c r="BL73" s="4" t="str">
        <f t="shared" si="69"/>
        <v>х</v>
      </c>
      <c r="BM73" s="4">
        <f t="shared" si="69"/>
        <v>1.0786051425142988</v>
      </c>
      <c r="BN73" s="4" t="str">
        <f t="shared" si="69"/>
        <v>х</v>
      </c>
      <c r="BO73" s="4" t="str">
        <f t="shared" si="69"/>
        <v>х</v>
      </c>
      <c r="BP73" s="4">
        <f t="shared" si="69"/>
        <v>1.0581325445394545</v>
      </c>
      <c r="BQ73" s="4" t="str">
        <f t="shared" si="69"/>
        <v>х</v>
      </c>
      <c r="BR73" s="4" t="str">
        <f t="shared" si="69"/>
        <v>х</v>
      </c>
      <c r="BS73" s="4">
        <f t="shared" si="69"/>
        <v>1.0581325445394545</v>
      </c>
      <c r="BT73" s="4" t="str">
        <f>[9]Расчет_тарифа_стр.1_3!AF71</f>
        <v>х</v>
      </c>
      <c r="BU73" s="4" t="str">
        <f>[9]Расчет_тарифа_стр.1_3!AG71</f>
        <v>х</v>
      </c>
      <c r="BV73" s="4" t="str">
        <f>[9]Расчет_тарифа_стр.1_3!AH71</f>
        <v>х</v>
      </c>
      <c r="BW73" s="4" t="str">
        <f>[9]Расчет_тарифа_стр.1_3!AI71</f>
        <v>х</v>
      </c>
      <c r="BX73" s="4" t="str">
        <f>[9]Расчет_тарифа_стр.1_3!AJ71</f>
        <v>х</v>
      </c>
      <c r="BY73" s="4" t="str">
        <f>[9]Расчет_тарифа_стр.1_3!AK71</f>
        <v>х</v>
      </c>
      <c r="BZ73" s="4" t="str">
        <f>[9]Расчет_тарифа_стр.1_3!AL71</f>
        <v>х</v>
      </c>
      <c r="CA73" s="4" t="str">
        <f>[9]Расчет_тарифа_стр.1_3!AM71</f>
        <v>х</v>
      </c>
      <c r="CB73" s="4" t="str">
        <f t="shared" ref="CB73:EI74" si="70">CB99</f>
        <v>х</v>
      </c>
      <c r="CC73" s="4" t="str">
        <f t="shared" si="70"/>
        <v>х</v>
      </c>
      <c r="CD73" s="4">
        <f t="shared" si="70"/>
        <v>1.18825</v>
      </c>
      <c r="CE73" s="4" t="str">
        <f t="shared" si="70"/>
        <v>х</v>
      </c>
      <c r="CF73" s="4" t="str">
        <f t="shared" si="70"/>
        <v>х</v>
      </c>
      <c r="CG73" s="4">
        <f t="shared" si="70"/>
        <v>1</v>
      </c>
      <c r="CH73" s="4" t="str">
        <f t="shared" si="70"/>
        <v>х</v>
      </c>
      <c r="CI73" s="4" t="str">
        <f t="shared" si="70"/>
        <v>х</v>
      </c>
      <c r="CJ73" s="4">
        <f t="shared" si="70"/>
        <v>1.1858500000000001</v>
      </c>
      <c r="CK73" s="4" t="str">
        <f t="shared" si="70"/>
        <v>х</v>
      </c>
      <c r="CL73" s="4" t="str">
        <f t="shared" si="70"/>
        <v>х</v>
      </c>
      <c r="CM73" s="4">
        <f t="shared" si="70"/>
        <v>0.96072999999999997</v>
      </c>
      <c r="CN73" s="4" t="str">
        <f t="shared" si="70"/>
        <v>х</v>
      </c>
      <c r="CO73" s="4" t="str">
        <f t="shared" si="70"/>
        <v>х</v>
      </c>
      <c r="CP73" s="4">
        <f t="shared" si="70"/>
        <v>1.15733</v>
      </c>
      <c r="CQ73" s="4" t="str">
        <f t="shared" si="70"/>
        <v>х</v>
      </c>
      <c r="CR73" s="4" t="str">
        <f t="shared" si="70"/>
        <v>х</v>
      </c>
      <c r="CS73" s="4">
        <f t="shared" si="70"/>
        <v>0.81116405178430473</v>
      </c>
      <c r="CT73" s="4" t="str">
        <f t="shared" si="70"/>
        <v>х</v>
      </c>
      <c r="CU73" s="4" t="str">
        <f t="shared" si="70"/>
        <v>х</v>
      </c>
      <c r="CV73" s="4">
        <f t="shared" si="70"/>
        <v>1.3687084630828446</v>
      </c>
      <c r="CW73" s="4" t="str">
        <f t="shared" si="70"/>
        <v>х</v>
      </c>
      <c r="CX73" s="4" t="str">
        <f t="shared" si="70"/>
        <v>х</v>
      </c>
      <c r="CY73" s="4">
        <f t="shared" si="70"/>
        <v>0.82165104105673348</v>
      </c>
      <c r="CZ73" s="4" t="str">
        <f t="shared" si="70"/>
        <v>х</v>
      </c>
      <c r="DA73" s="4" t="str">
        <f t="shared" si="70"/>
        <v>х</v>
      </c>
      <c r="DB73" s="4">
        <f t="shared" si="70"/>
        <v>1.3519032180715271</v>
      </c>
      <c r="DC73" s="4" t="str">
        <f t="shared" si="70"/>
        <v>х</v>
      </c>
      <c r="DD73" s="4" t="str">
        <f t="shared" si="70"/>
        <v>х</v>
      </c>
      <c r="DE73" s="4">
        <f t="shared" si="70"/>
        <v>0.83183411615926339</v>
      </c>
      <c r="DF73" s="4" t="str">
        <f t="shared" si="70"/>
        <v>х</v>
      </c>
      <c r="DG73" s="4" t="str">
        <f t="shared" si="70"/>
        <v>х</v>
      </c>
      <c r="DH73" s="4">
        <f t="shared" si="70"/>
        <v>1.2967016430304348</v>
      </c>
      <c r="DI73" s="4" t="str">
        <f t="shared" si="70"/>
        <v>х</v>
      </c>
      <c r="DJ73" s="4" t="str">
        <f t="shared" si="70"/>
        <v>х</v>
      </c>
      <c r="DK73" s="4">
        <f t="shared" si="70"/>
        <v>0.88192212188364982</v>
      </c>
      <c r="DL73" s="4" t="str">
        <f t="shared" si="70"/>
        <v>х</v>
      </c>
      <c r="DM73" s="4" t="str">
        <f t="shared" si="70"/>
        <v>х</v>
      </c>
      <c r="DN73" s="4">
        <f t="shared" si="70"/>
        <v>1.2804692516011964</v>
      </c>
      <c r="DO73" s="4" t="str">
        <f t="shared" si="70"/>
        <v>х</v>
      </c>
      <c r="DP73" s="4" t="str">
        <f t="shared" si="70"/>
        <v>х</v>
      </c>
      <c r="DQ73" s="4">
        <f t="shared" si="70"/>
        <v>0.89262340194502443</v>
      </c>
      <c r="DR73" s="4" t="str">
        <f t="shared" si="70"/>
        <v>х</v>
      </c>
      <c r="DS73" s="4" t="str">
        <f t="shared" si="70"/>
        <v>х</v>
      </c>
      <c r="DT73" s="4">
        <f t="shared" si="70"/>
        <v>1.2654961436053516</v>
      </c>
      <c r="DU73" s="4" t="str">
        <f t="shared" si="70"/>
        <v>х</v>
      </c>
      <c r="DV73" s="4" t="str">
        <f t="shared" si="70"/>
        <v>х</v>
      </c>
      <c r="DW73" s="4">
        <f t="shared" si="70"/>
        <v>0.90276000516711519</v>
      </c>
      <c r="DX73" s="4" t="str">
        <f t="shared" si="70"/>
        <v>х</v>
      </c>
      <c r="DY73" s="4" t="str">
        <f t="shared" si="70"/>
        <v>х</v>
      </c>
      <c r="DZ73" s="4">
        <f t="shared" si="70"/>
        <v>1.2516659838415778</v>
      </c>
      <c r="EA73" s="4" t="str">
        <f t="shared" si="70"/>
        <v>х</v>
      </c>
      <c r="EB73" s="4" t="str">
        <f t="shared" si="70"/>
        <v>х</v>
      </c>
      <c r="EC73" s="4">
        <f t="shared" si="70"/>
        <v>0.91235939957710632</v>
      </c>
      <c r="ED73" s="4" t="str">
        <f t="shared" si="70"/>
        <v>х</v>
      </c>
      <c r="EE73" s="4" t="str">
        <f t="shared" si="70"/>
        <v>х</v>
      </c>
      <c r="EF73" s="4">
        <f t="shared" si="70"/>
        <v>1.2388761527869596</v>
      </c>
      <c r="EG73" s="4" t="str">
        <f t="shared" si="70"/>
        <v>х</v>
      </c>
      <c r="EH73" s="4" t="str">
        <f t="shared" si="70"/>
        <v>х</v>
      </c>
      <c r="EI73" s="4">
        <f t="shared" si="70"/>
        <v>1.2388761527869596</v>
      </c>
    </row>
    <row r="74" spans="1:139" ht="42.75" hidden="1">
      <c r="A74" s="17" t="s">
        <v>182</v>
      </c>
      <c r="B74" s="18" t="s">
        <v>183</v>
      </c>
      <c r="C74" s="19" t="s">
        <v>8</v>
      </c>
      <c r="D74" s="2" t="str">
        <f>[9]Расчет_тарифа_стр.1_3!D72</f>
        <v>х</v>
      </c>
      <c r="E74" s="2" t="str">
        <f>[9]Расчет_тарифа_стр.1_3!E72</f>
        <v>х</v>
      </c>
      <c r="F74" s="2" t="str">
        <f>[9]Расчет_тарифа_стр.1_3!F72</f>
        <v>х</v>
      </c>
      <c r="G74" s="2" t="str">
        <f>[9]Расчет_тарифа_стр.1_3!G72</f>
        <v>х</v>
      </c>
      <c r="H74" s="2" t="str">
        <f>[9]Расчет_тарифа_стр.1_3!H72</f>
        <v>х</v>
      </c>
      <c r="I74" s="2" t="str">
        <f>[9]Расчет_тарифа_стр.1_3!I72</f>
        <v>х</v>
      </c>
      <c r="J74" s="2" t="str">
        <f>[9]Расчет_тарифа_стр.1_3!J72</f>
        <v>х</v>
      </c>
      <c r="K74" s="2" t="str">
        <f>[9]Расчет_тарифа_стр.1_3!K72</f>
        <v>х</v>
      </c>
      <c r="L74" s="4" t="str">
        <f t="shared" si="69"/>
        <v>х</v>
      </c>
      <c r="M74" s="4" t="str">
        <f t="shared" si="69"/>
        <v>х</v>
      </c>
      <c r="N74" s="4">
        <f t="shared" si="69"/>
        <v>1.1597</v>
      </c>
      <c r="O74" s="4" t="str">
        <f t="shared" si="69"/>
        <v>х</v>
      </c>
      <c r="P74" s="4" t="str">
        <f t="shared" si="69"/>
        <v>х</v>
      </c>
      <c r="Q74" s="4">
        <f t="shared" si="69"/>
        <v>1.0207649999999999</v>
      </c>
      <c r="R74" s="4" t="str">
        <f t="shared" si="69"/>
        <v>х</v>
      </c>
      <c r="S74" s="4" t="str">
        <f t="shared" si="69"/>
        <v>х</v>
      </c>
      <c r="T74" s="4">
        <f t="shared" si="69"/>
        <v>1.0341050000000001</v>
      </c>
      <c r="U74" s="4" t="str">
        <f t="shared" si="69"/>
        <v>х</v>
      </c>
      <c r="V74" s="4" t="str">
        <f t="shared" si="69"/>
        <v>х</v>
      </c>
      <c r="W74" s="4">
        <f t="shared" si="69"/>
        <v>1.045939</v>
      </c>
      <c r="X74" s="4" t="str">
        <f t="shared" si="69"/>
        <v>х</v>
      </c>
      <c r="Y74" s="4" t="str">
        <f t="shared" si="69"/>
        <v>х</v>
      </c>
      <c r="Z74" s="4">
        <f t="shared" si="69"/>
        <v>1.0378320000000001</v>
      </c>
      <c r="AA74" s="4" t="str">
        <f t="shared" si="69"/>
        <v>х</v>
      </c>
      <c r="AB74" s="4" t="str">
        <f t="shared" si="69"/>
        <v>х</v>
      </c>
      <c r="AC74" s="4">
        <f t="shared" si="69"/>
        <v>1.0272600000000001</v>
      </c>
      <c r="AD74" s="4" t="str">
        <f t="shared" si="69"/>
        <v>х</v>
      </c>
      <c r="AE74" s="4" t="str">
        <f t="shared" si="69"/>
        <v>х</v>
      </c>
      <c r="AF74" s="4">
        <f t="shared" si="69"/>
        <v>1.0297369999999999</v>
      </c>
      <c r="AG74" s="4" t="str">
        <f t="shared" si="69"/>
        <v>х</v>
      </c>
      <c r="AH74" s="4" t="str">
        <f t="shared" si="69"/>
        <v>х</v>
      </c>
      <c r="AI74" s="4">
        <f t="shared" si="69"/>
        <v>1.0324899999999999</v>
      </c>
      <c r="AJ74" s="4" t="str">
        <f t="shared" si="69"/>
        <v>х</v>
      </c>
      <c r="AK74" s="4" t="str">
        <f t="shared" si="69"/>
        <v>х</v>
      </c>
      <c r="AL74" s="4">
        <f t="shared" si="69"/>
        <v>1.0248949999999999</v>
      </c>
      <c r="AM74" s="4" t="str">
        <f t="shared" si="69"/>
        <v>х</v>
      </c>
      <c r="AN74" s="4" t="str">
        <f t="shared" si="69"/>
        <v>х</v>
      </c>
      <c r="AO74" s="4">
        <f t="shared" si="69"/>
        <v>1.0374399999999999</v>
      </c>
      <c r="AP74" s="4" t="str">
        <f t="shared" si="69"/>
        <v>х</v>
      </c>
      <c r="AQ74" s="4" t="str">
        <f t="shared" si="69"/>
        <v>х</v>
      </c>
      <c r="AR74" s="4">
        <f t="shared" si="69"/>
        <v>1.0203549999999999</v>
      </c>
      <c r="AS74" s="4" t="str">
        <f t="shared" si="69"/>
        <v>х</v>
      </c>
      <c r="AT74" s="4" t="str">
        <f t="shared" si="69"/>
        <v>х</v>
      </c>
      <c r="AU74" s="4">
        <f t="shared" si="69"/>
        <v>1.0421320000000001</v>
      </c>
      <c r="AV74" s="4" t="str">
        <f t="shared" si="69"/>
        <v>х</v>
      </c>
      <c r="AW74" s="4" t="str">
        <f t="shared" si="69"/>
        <v>х</v>
      </c>
      <c r="AX74" s="4">
        <f t="shared" si="69"/>
        <v>1.02</v>
      </c>
      <c r="AY74" s="4" t="str">
        <f t="shared" si="69"/>
        <v>х</v>
      </c>
      <c r="AZ74" s="4" t="str">
        <f t="shared" si="69"/>
        <v>х</v>
      </c>
      <c r="BA74" s="4">
        <f t="shared" si="69"/>
        <v>1.0343899999999999</v>
      </c>
      <c r="BB74" s="4" t="str">
        <f t="shared" si="69"/>
        <v>х</v>
      </c>
      <c r="BC74" s="4" t="str">
        <f t="shared" si="69"/>
        <v>х</v>
      </c>
      <c r="BD74" s="4">
        <f t="shared" si="69"/>
        <v>1.0252220000000001</v>
      </c>
      <c r="BE74" s="4" t="str">
        <f t="shared" si="69"/>
        <v>х</v>
      </c>
      <c r="BF74" s="4" t="str">
        <f t="shared" si="69"/>
        <v>х</v>
      </c>
      <c r="BG74" s="4">
        <f t="shared" si="69"/>
        <v>1.0371570000000001</v>
      </c>
      <c r="BH74" s="4" t="str">
        <f t="shared" si="69"/>
        <v>х</v>
      </c>
      <c r="BI74" s="4" t="str">
        <f t="shared" si="69"/>
        <v>х</v>
      </c>
      <c r="BJ74" s="4">
        <f t="shared" si="69"/>
        <v>1.0183150000000001</v>
      </c>
      <c r="BK74" s="4" t="str">
        <f t="shared" si="69"/>
        <v>х</v>
      </c>
      <c r="BL74" s="4" t="str">
        <f t="shared" si="69"/>
        <v>х</v>
      </c>
      <c r="BM74" s="4">
        <f t="shared" si="69"/>
        <v>1.0390760000000001</v>
      </c>
      <c r="BN74" s="4" t="str">
        <f t="shared" si="69"/>
        <v>х</v>
      </c>
      <c r="BO74" s="4" t="str">
        <f t="shared" si="69"/>
        <v>х</v>
      </c>
      <c r="BP74" s="4">
        <f t="shared" si="69"/>
        <v>1.0053909999999999</v>
      </c>
      <c r="BQ74" s="4" t="str">
        <f t="shared" si="69"/>
        <v>х</v>
      </c>
      <c r="BR74" s="4" t="str">
        <f t="shared" si="69"/>
        <v>х</v>
      </c>
      <c r="BS74" s="4">
        <f t="shared" si="69"/>
        <v>1.0044150000000001</v>
      </c>
      <c r="BT74" s="4" t="str">
        <f>[9]Расчет_тарифа_стр.1_3!AF72</f>
        <v>х</v>
      </c>
      <c r="BU74" s="4" t="str">
        <f>[9]Расчет_тарифа_стр.1_3!AG72</f>
        <v>х</v>
      </c>
      <c r="BV74" s="4" t="str">
        <f>[9]Расчет_тарифа_стр.1_3!AH72</f>
        <v>х</v>
      </c>
      <c r="BW74" s="4" t="str">
        <f>[9]Расчет_тарифа_стр.1_3!AI72</f>
        <v>х</v>
      </c>
      <c r="BX74" s="4" t="str">
        <f>[9]Расчет_тарифа_стр.1_3!AJ72</f>
        <v>х</v>
      </c>
      <c r="BY74" s="4" t="str">
        <f>[9]Расчет_тарифа_стр.1_3!AK72</f>
        <v>х</v>
      </c>
      <c r="BZ74" s="4" t="str">
        <f>[9]Расчет_тарифа_стр.1_3!AL72</f>
        <v>х</v>
      </c>
      <c r="CA74" s="4" t="str">
        <f>[9]Расчет_тарифа_стр.1_3!AM72</f>
        <v>х</v>
      </c>
      <c r="CB74" s="4" t="str">
        <f t="shared" si="70"/>
        <v>х</v>
      </c>
      <c r="CC74" s="4" t="str">
        <f t="shared" si="70"/>
        <v>х</v>
      </c>
      <c r="CD74" s="4">
        <f t="shared" si="70"/>
        <v>1.1599999999999999</v>
      </c>
      <c r="CE74" s="4" t="str">
        <f t="shared" si="70"/>
        <v>х</v>
      </c>
      <c r="CF74" s="4" t="str">
        <f t="shared" si="70"/>
        <v>х</v>
      </c>
      <c r="CG74" s="4">
        <f t="shared" si="70"/>
        <v>1.0169999999999999</v>
      </c>
      <c r="CH74" s="4" t="str">
        <f t="shared" si="70"/>
        <v>х</v>
      </c>
      <c r="CI74" s="4" t="str">
        <f t="shared" si="70"/>
        <v>х</v>
      </c>
      <c r="CJ74" s="4">
        <f t="shared" si="70"/>
        <v>1.047995</v>
      </c>
      <c r="CK74" s="4" t="str">
        <f t="shared" si="70"/>
        <v>х</v>
      </c>
      <c r="CL74" s="4" t="str">
        <f t="shared" si="70"/>
        <v>х</v>
      </c>
      <c r="CM74" s="4">
        <f t="shared" si="70"/>
        <v>1.048</v>
      </c>
      <c r="CN74" s="4" t="str">
        <f t="shared" si="70"/>
        <v>х</v>
      </c>
      <c r="CO74" s="4" t="str">
        <f t="shared" si="70"/>
        <v>х</v>
      </c>
      <c r="CP74" s="4">
        <f t="shared" si="70"/>
        <v>1.03542</v>
      </c>
      <c r="CQ74" s="4" t="str">
        <f t="shared" si="70"/>
        <v>х</v>
      </c>
      <c r="CR74" s="4" t="str">
        <f t="shared" si="70"/>
        <v>х</v>
      </c>
      <c r="CS74" s="4">
        <f t="shared" si="70"/>
        <v>1.0429060000000001</v>
      </c>
      <c r="CT74" s="4" t="str">
        <f t="shared" si="70"/>
        <v>х</v>
      </c>
      <c r="CU74" s="4" t="str">
        <f t="shared" si="70"/>
        <v>х</v>
      </c>
      <c r="CV74" s="4">
        <f t="shared" si="70"/>
        <v>1.028683</v>
      </c>
      <c r="CW74" s="4" t="str">
        <f t="shared" si="70"/>
        <v>х</v>
      </c>
      <c r="CX74" s="4" t="str">
        <f t="shared" si="70"/>
        <v>х</v>
      </c>
      <c r="CY74" s="4">
        <f t="shared" si="70"/>
        <v>1.0469470000000001</v>
      </c>
      <c r="CZ74" s="4" t="str">
        <f t="shared" si="70"/>
        <v>х</v>
      </c>
      <c r="DA74" s="4" t="str">
        <f t="shared" si="70"/>
        <v>х</v>
      </c>
      <c r="DB74" s="4">
        <f t="shared" si="70"/>
        <v>1.028</v>
      </c>
      <c r="DC74" s="4" t="str">
        <f t="shared" si="70"/>
        <v>х</v>
      </c>
      <c r="DD74" s="4" t="str">
        <f t="shared" si="70"/>
        <v>х</v>
      </c>
      <c r="DE74" s="4">
        <f t="shared" si="70"/>
        <v>1.040543</v>
      </c>
      <c r="DF74" s="4" t="str">
        <f t="shared" si="70"/>
        <v>х</v>
      </c>
      <c r="DG74" s="4" t="str">
        <f t="shared" si="70"/>
        <v>х</v>
      </c>
      <c r="DH74" s="4">
        <f t="shared" si="70"/>
        <v>1.0337149999999999</v>
      </c>
      <c r="DI74" s="4" t="str">
        <f t="shared" si="70"/>
        <v>х</v>
      </c>
      <c r="DJ74" s="4" t="str">
        <f t="shared" si="70"/>
        <v>х</v>
      </c>
      <c r="DK74" s="4">
        <f t="shared" si="70"/>
        <v>1.0410349999999999</v>
      </c>
      <c r="DL74" s="4" t="str">
        <f t="shared" si="70"/>
        <v>х</v>
      </c>
      <c r="DM74" s="4" t="str">
        <f t="shared" si="70"/>
        <v>х</v>
      </c>
      <c r="DN74" s="4">
        <f t="shared" si="70"/>
        <v>1.0283850000000001</v>
      </c>
      <c r="DO74" s="4" t="str">
        <f t="shared" si="70"/>
        <v>х</v>
      </c>
      <c r="DP74" s="4" t="str">
        <f t="shared" si="70"/>
        <v>х</v>
      </c>
      <c r="DQ74" s="4">
        <f t="shared" si="70"/>
        <v>1.045212</v>
      </c>
      <c r="DR74" s="4" t="str">
        <f t="shared" si="70"/>
        <v>х</v>
      </c>
      <c r="DS74" s="4" t="str">
        <f t="shared" si="70"/>
        <v>х</v>
      </c>
      <c r="DT74" s="4">
        <f t="shared" si="70"/>
        <v>1.0252270000000001</v>
      </c>
      <c r="DU74" s="4" t="str">
        <f t="shared" si="70"/>
        <v>х</v>
      </c>
      <c r="DV74" s="4" t="str">
        <f t="shared" si="70"/>
        <v>х</v>
      </c>
      <c r="DW74" s="4">
        <f t="shared" si="70"/>
        <v>1.048861</v>
      </c>
      <c r="DX74" s="4" t="str">
        <f t="shared" si="70"/>
        <v>х</v>
      </c>
      <c r="DY74" s="4" t="str">
        <f t="shared" si="70"/>
        <v>х</v>
      </c>
      <c r="DZ74" s="4">
        <f t="shared" si="70"/>
        <v>1.02</v>
      </c>
      <c r="EA74" s="4" t="str">
        <f t="shared" si="70"/>
        <v>х</v>
      </c>
      <c r="EB74" s="4" t="str">
        <f t="shared" si="70"/>
        <v>х</v>
      </c>
      <c r="EC74" s="4">
        <f t="shared" si="70"/>
        <v>1.0435650000000001</v>
      </c>
      <c r="ED74" s="4" t="str">
        <f t="shared" si="70"/>
        <v>х</v>
      </c>
      <c r="EE74" s="4" t="str">
        <f t="shared" si="70"/>
        <v>х</v>
      </c>
      <c r="EF74" s="4">
        <f t="shared" si="70"/>
        <v>1.0311380000000001</v>
      </c>
      <c r="EG74" s="4" t="str">
        <f t="shared" si="70"/>
        <v>х</v>
      </c>
      <c r="EH74" s="4" t="str">
        <f t="shared" si="70"/>
        <v>х</v>
      </c>
      <c r="EI74" s="4">
        <f t="shared" si="70"/>
        <v>1.02203</v>
      </c>
    </row>
    <row r="75" spans="1:139" hidden="1" outlineLevel="2">
      <c r="A75" s="1"/>
      <c r="B75" s="22"/>
      <c r="C75" s="19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0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</row>
    <row r="76" spans="1:139" hidden="1" outlineLevel="1">
      <c r="A76" s="17">
        <v>3</v>
      </c>
      <c r="B76" s="18" t="s">
        <v>184</v>
      </c>
      <c r="C76" s="19" t="s">
        <v>76</v>
      </c>
      <c r="D76" s="2">
        <f>[9]Расчет_тарифа_стр.1_3!D37</f>
        <v>258649.7212704691</v>
      </c>
      <c r="E76" s="2">
        <f>[9]Расчет_тарифа_стр.1_3!E37</f>
        <v>130096.39097506629</v>
      </c>
      <c r="F76" s="2">
        <f>[9]Расчет_тарифа_стр.1_3!F37</f>
        <v>139391.16048335086</v>
      </c>
      <c r="G76" s="2">
        <f>[9]Расчет_тарифа_стр.1_3!G37</f>
        <v>269194</v>
      </c>
      <c r="H76" s="2">
        <f>[9]Расчет_тарифа_стр.1_3!H37</f>
        <v>280378.30709039699</v>
      </c>
      <c r="I76" s="2">
        <f>[9]Расчет_тарифа_стр.1_3!I37</f>
        <v>143181.70759575636</v>
      </c>
      <c r="J76" s="2">
        <f>[9]Расчет_тарифа_стр.1_3!J37</f>
        <v>137196.80652389379</v>
      </c>
      <c r="K76" s="2">
        <f>[9]Расчет_тарифа_стр.1_3!K37</f>
        <v>0</v>
      </c>
      <c r="L76" s="2">
        <f>[9]Расчет_тарифа_стр.1_3!L37</f>
        <v>299321.95707886474</v>
      </c>
      <c r="M76" s="2">
        <f>M79/1.18*M64+M80*M65+M81*M66</f>
        <v>137915.46783320105</v>
      </c>
      <c r="N76" s="2">
        <f>L76-M76</f>
        <v>161406.48924566369</v>
      </c>
      <c r="O76" s="2">
        <f>[9]Расчет_тарифа_стр.1_3!M37</f>
        <v>325018.78820628673</v>
      </c>
      <c r="P76" s="2">
        <f>P79/1.18*P64+P80*P65+P81*P66</f>
        <v>164058.7239156627</v>
      </c>
      <c r="Q76" s="2">
        <f>O76-P76</f>
        <v>160960.06429062402</v>
      </c>
      <c r="R76" s="2">
        <f>[9]Расчет_тарифа_стр.1_3!N37</f>
        <v>333934.22867111163</v>
      </c>
      <c r="S76" s="2">
        <f>S79/1.18*S64+S80*S65+S81*S66</f>
        <v>154727.88399295934</v>
      </c>
      <c r="T76" s="2">
        <f>R76-S76</f>
        <v>179206.34467815229</v>
      </c>
      <c r="U76" s="2">
        <f>[9]Расчет_тарифа_стр.1_3!O37</f>
        <v>347310.31379444589</v>
      </c>
      <c r="V76" s="2">
        <f>V79/1.18*V64+V80*V65+V81*V66</f>
        <v>185111.79857265679</v>
      </c>
      <c r="W76" s="2">
        <f>U76-V76</f>
        <v>162198.5152217891</v>
      </c>
      <c r="X76" s="2">
        <f>[9]Расчет_тарифа_стр.1_3!P37</f>
        <v>361841.86016171484</v>
      </c>
      <c r="Y76" s="2">
        <f>Y79/1.18*Y64+Y80*Y65+Y81*Y66</f>
        <v>178453.32717799832</v>
      </c>
      <c r="Z76" s="2">
        <f>X76-Y76</f>
        <v>183388.53298371652</v>
      </c>
      <c r="AA76" s="2">
        <f>[9]Расчет_тарифа_стр.1_3!Q37</f>
        <v>373229.62216254091</v>
      </c>
      <c r="AB76" s="2">
        <f>AB79/1.18*AB64+AB80*AB65+AB81*AB66</f>
        <v>0</v>
      </c>
      <c r="AC76" s="2">
        <f>AA76-AB76</f>
        <v>373229.62216254091</v>
      </c>
      <c r="AD76" s="2">
        <f>[9]Расчет_тарифа_стр.1_3!R37</f>
        <v>385497.80684268288</v>
      </c>
      <c r="AE76" s="2">
        <f>AE79/1.18*AE64+AE80*AE65+AE81*AE66</f>
        <v>0</v>
      </c>
      <c r="AF76" s="2">
        <f>AD76-AE76</f>
        <v>385497.80684268288</v>
      </c>
      <c r="AG76" s="2">
        <f>[9]Расчет_тарифа_стр.1_3!S37</f>
        <v>399172.73617256212</v>
      </c>
      <c r="AH76" s="2">
        <f>AH79/1.18*AH64+AH80*AH65+AH81*AH66</f>
        <v>0</v>
      </c>
      <c r="AI76" s="2">
        <f>AG76-AH76</f>
        <v>399172.73617256212</v>
      </c>
      <c r="AJ76" s="2">
        <f>[9]Расчет_тарифа_стр.1_3!T37</f>
        <v>412344.753940197</v>
      </c>
      <c r="AK76" s="2">
        <f>AK79/1.18*AK64+AK80*AK65+AK81*AK66</f>
        <v>0</v>
      </c>
      <c r="AL76" s="2">
        <f>AJ76-AK76</f>
        <v>412344.753940197</v>
      </c>
      <c r="AM76" s="2">
        <f>[9]Расчет_тарифа_стр.1_3!U37</f>
        <v>426988.44875524938</v>
      </c>
      <c r="AN76" s="2">
        <f>AN79/1.18*AN64+AN80*AN65+AN81*AN66</f>
        <v>0</v>
      </c>
      <c r="AO76" s="2">
        <f>AM76-AN76</f>
        <v>426988.44875524938</v>
      </c>
      <c r="AP76" s="2">
        <f>[9]Расчет_тарифа_стр.1_3!V37</f>
        <v>441129.31721712981</v>
      </c>
      <c r="AQ76" s="2">
        <f>AQ79/1.18*AQ64+AQ80*AQ65+AQ81*AQ66</f>
        <v>0</v>
      </c>
      <c r="AR76" s="2">
        <f>AP76-AQ76</f>
        <v>441129.31721712981</v>
      </c>
      <c r="AS76" s="2">
        <f>[9]Расчет_тарифа_стр.1_3!W37</f>
        <v>456799.16347776388</v>
      </c>
      <c r="AT76" s="2">
        <f>AT79/1.18*AT64+AT80*AT65+AT81*AT66</f>
        <v>0</v>
      </c>
      <c r="AU76" s="2">
        <f>AS76-AT76</f>
        <v>456799.16347776388</v>
      </c>
      <c r="AV76" s="2">
        <f>[9]Расчет_тарифа_стр.1_3!X37</f>
        <v>472889.27526780154</v>
      </c>
      <c r="AW76" s="2">
        <f>AW79/1.18*AW64+AW80*AW65+AW81*AW66</f>
        <v>0</v>
      </c>
      <c r="AX76" s="2">
        <f>AV76-AW76</f>
        <v>472889.27526780154</v>
      </c>
      <c r="AY76" s="2">
        <f>[9]Расчет_тарифа_стр.1_3!Y37</f>
        <v>487749.7554810142</v>
      </c>
      <c r="AZ76" s="2">
        <f>AZ79/1.18*AZ64+AZ80*AZ65+AZ81*AZ66</f>
        <v>0</v>
      </c>
      <c r="BA76" s="2">
        <f>AY76-AZ76</f>
        <v>487749.7554810142</v>
      </c>
      <c r="BB76" s="2">
        <f>[9]Расчет_тарифа_стр.1_3!Z37</f>
        <v>504335.95696433098</v>
      </c>
      <c r="BC76" s="2">
        <f>BC79/1.18*BC64+BC80*BC65+BC81*BC66</f>
        <v>0</v>
      </c>
      <c r="BD76" s="2">
        <f>BB76-BC76</f>
        <v>504335.95696433098</v>
      </c>
      <c r="BE76" s="2">
        <f>[9]Расчет_тарифа_стр.1_3!AA37</f>
        <v>522196.79704235401</v>
      </c>
      <c r="BF76" s="2">
        <f>BF79/1.18*BF64+BF80*BF65+BF81*BF66</f>
        <v>0</v>
      </c>
      <c r="BG76" s="2">
        <f>BE76-BF76</f>
        <v>522196.79704235401</v>
      </c>
      <c r="BH76" s="2">
        <f>[9]Расчет_тарифа_стр.1_3!AB37</f>
        <v>538830.23662997666</v>
      </c>
      <c r="BI76" s="2">
        <f>BI79/1.18*BI64+BI80*BI65+BI81*BI66</f>
        <v>0</v>
      </c>
      <c r="BJ76" s="2">
        <f>BH76-BI76</f>
        <v>538830.23662997666</v>
      </c>
      <c r="BK76" s="2">
        <f>[9]Расчет_тарифа_стр.1_3!AC37</f>
        <v>556529.5217888779</v>
      </c>
      <c r="BL76" s="2">
        <f>BL79/1.18*BL64+BL80*BL65+BL81*BL66</f>
        <v>0</v>
      </c>
      <c r="BM76" s="2">
        <f>BK76-BL76</f>
        <v>556529.5217888779</v>
      </c>
      <c r="BN76" s="2">
        <f>[9]Расчет_тарифа_стр.1_3!AD37</f>
        <v>571125.78237426339</v>
      </c>
      <c r="BO76" s="2">
        <f>BO79/1.18*BO64+BO80*BO65+BO81*BO66</f>
        <v>0</v>
      </c>
      <c r="BP76" s="2">
        <f>BN76-BO76</f>
        <v>571125.78237426339</v>
      </c>
      <c r="BQ76" s="2">
        <f>[9]Расчет_тарифа_стр.1_3!AE37</f>
        <v>573927.86627466104</v>
      </c>
      <c r="BR76" s="2">
        <f>BR79/1.18*BR64+BR80*BR65+BR81*BR66</f>
        <v>0</v>
      </c>
      <c r="BS76" s="2">
        <f>BQ76-BR76</f>
        <v>573927.86627466104</v>
      </c>
      <c r="BT76" s="20">
        <f>[9]Расчет_тарифа_стр.1_3!AF37</f>
        <v>182819.06208306749</v>
      </c>
      <c r="BU76" s="21">
        <f>[9]Расчет_тарифа_стр.1_3!AG37</f>
        <v>86386.923564075856</v>
      </c>
      <c r="BV76" s="21">
        <f>[9]Расчет_тарифа_стр.1_3!AH37</f>
        <v>91385.278575060744</v>
      </c>
      <c r="BW76" s="21">
        <f>[9]Расчет_тарифа_стр.1_3!AI37</f>
        <v>183166</v>
      </c>
      <c r="BX76" s="21">
        <f>[9]Расчет_тарифа_стр.1_3!AJ37</f>
        <v>198118.1999523156</v>
      </c>
      <c r="BY76" s="21">
        <f>[9]Расчет_тарифа_стр.1_3!AK37</f>
        <v>94237.636949341409</v>
      </c>
      <c r="BZ76" s="21">
        <f>[9]Расчет_тарифа_стр.1_3!AL37</f>
        <v>98843.889411081429</v>
      </c>
      <c r="CA76" s="21">
        <f>[9]Расчет_тарифа_стр.1_3!AM37</f>
        <v>0</v>
      </c>
      <c r="CB76" s="21">
        <f>[9]Расчет_тарифа_стр.1_3!AN37</f>
        <v>216588.4327845145</v>
      </c>
      <c r="CC76" s="2">
        <f>CC79/1.18*CC64+CC80*CC65+CC81*CC66</f>
        <v>93326.439236646635</v>
      </c>
      <c r="CD76" s="2">
        <f>CB76-CC76</f>
        <v>123261.99354786787</v>
      </c>
      <c r="CE76" s="21">
        <f>[9]Расчет_тарифа_стр.1_3!AO37</f>
        <v>234844.48054934322</v>
      </c>
      <c r="CF76" s="2">
        <f>CF79/1.18*CF64+CF80*CF65+CF81*CF66</f>
        <v>110895.14142294539</v>
      </c>
      <c r="CG76" s="2">
        <f>CE76-CF76</f>
        <v>123949.33912639783</v>
      </c>
      <c r="CH76" s="21">
        <f>[9]Расчет_тарифа_стр.1_3!AP37</f>
        <v>242451.16815146763</v>
      </c>
      <c r="CI76" s="2">
        <f>CI79/1.18*CI64+CI80*CI65+CI81*CI66</f>
        <v>110895.14142294539</v>
      </c>
      <c r="CJ76" s="2">
        <f>CH76-CI76</f>
        <v>131556.02672852224</v>
      </c>
      <c r="CK76" s="21">
        <f>[9]Расчет_тарифа_стр.1_3!AQ37</f>
        <v>254088.38325706194</v>
      </c>
      <c r="CL76" s="2">
        <f>CL79/1.18*CL64+CL80*CL65+CL81*CL66</f>
        <v>131505.00345639978</v>
      </c>
      <c r="CM76" s="2">
        <f>CK76-CL76</f>
        <v>122583.37980066217</v>
      </c>
      <c r="CN76" s="21">
        <f>[9]Расчет_тарифа_стр.1_3!AR37</f>
        <v>264673.60080556857</v>
      </c>
      <c r="CO76" s="2">
        <f>CO79/1.18*CO64+CO80*CO65+CO81*CO66</f>
        <v>126340.80197066694</v>
      </c>
      <c r="CP76" s="2">
        <f>CN76-CO76</f>
        <v>138332.79883490162</v>
      </c>
      <c r="CQ76" s="21">
        <f>[9]Расчет_тарифа_стр.1_3!AS37</f>
        <v>275040.8702157049</v>
      </c>
      <c r="CR76" s="2">
        <f>CR79/1.18*CR64+CR80*CR65+CR81*CR66</f>
        <v>0</v>
      </c>
      <c r="CS76" s="2">
        <f>CQ76-CR76</f>
        <v>275040.8702157049</v>
      </c>
      <c r="CT76" s="21">
        <f>[9]Расчет_тарифа_стр.1_3!AT37</f>
        <v>284874.47709399724</v>
      </c>
      <c r="CU76" s="2">
        <f>CU79/1.18*CU64+CU80*CU65+CU81*CU66</f>
        <v>0</v>
      </c>
      <c r="CV76" s="2">
        <f>CT76-CU76</f>
        <v>284874.47709399724</v>
      </c>
      <c r="CW76" s="21">
        <f>[9]Расчет_тарифа_стр.1_3!AU37</f>
        <v>295643.74182754988</v>
      </c>
      <c r="CX76" s="2">
        <f>CX79/1.18*CX64+CX80*CX65+CX81*CX66</f>
        <v>0</v>
      </c>
      <c r="CY76" s="2">
        <f>CW76-CX76</f>
        <v>295643.74182754988</v>
      </c>
      <c r="CZ76" s="21">
        <f>[9]Расчет_тарифа_стр.1_3!AV37</f>
        <v>306701.44809309707</v>
      </c>
      <c r="DA76" s="2">
        <f>DA79/1.18*DA64+DA80*DA65+DA81*DA66</f>
        <v>0</v>
      </c>
      <c r="DB76" s="2">
        <f>CZ76-DA76</f>
        <v>306701.44809309707</v>
      </c>
      <c r="DC76" s="21">
        <f>[9]Расчет_тарифа_стр.1_3!AW37</f>
        <v>317209.54031092062</v>
      </c>
      <c r="DD76" s="2">
        <f>DD79/1.18*DD64+DD80*DD65+DD81*DD66</f>
        <v>0</v>
      </c>
      <c r="DE76" s="2">
        <f>DC76-DD76</f>
        <v>317209.54031092062</v>
      </c>
      <c r="DF76" s="21">
        <f>[9]Расчет_тарифа_стр.1_3!AX37</f>
        <v>328982.5177247551</v>
      </c>
      <c r="DG76" s="2">
        <f>DG79/1.18*DG64+DG80*DG65+DG81*DG66</f>
        <v>0</v>
      </c>
      <c r="DH76" s="2">
        <f>DF76-DG76</f>
        <v>328982.5177247551</v>
      </c>
      <c r="DI76" s="21">
        <f>[9]Расчет_тарифа_стр.1_3!AY37</f>
        <v>341279.57059009396</v>
      </c>
      <c r="DJ76" s="2">
        <f>DJ79/1.18*DJ64+DJ80*DJ65+DJ81*DJ66</f>
        <v>0</v>
      </c>
      <c r="DK76" s="2">
        <f>DI76-DJ76</f>
        <v>341279.57059009396</v>
      </c>
      <c r="DL76" s="21">
        <f>[9]Расчет_тарифа_стр.1_3!AZ37</f>
        <v>353115.51831312774</v>
      </c>
      <c r="DM76" s="2">
        <f>DM79/1.18*DM64+DM80*DM65+DM81*DM66</f>
        <v>0</v>
      </c>
      <c r="DN76" s="2">
        <f>DL76-DM76</f>
        <v>353115.51831312774</v>
      </c>
      <c r="DO76" s="21">
        <f>[9]Расчет_тарифа_стр.1_3!BA37</f>
        <v>366105.91951199324</v>
      </c>
      <c r="DP76" s="2">
        <f>DP79/1.18*DP64+DP80*DP65+DP81*DP66</f>
        <v>0</v>
      </c>
      <c r="DQ76" s="2">
        <f>DO76-DP76</f>
        <v>366105.91951199324</v>
      </c>
      <c r="DR76" s="21">
        <f>[9]Расчет_тарифа_стр.1_3!BB37</f>
        <v>378974.3804206386</v>
      </c>
      <c r="DS76" s="2">
        <f>DS79/1.18*DS64+DS80*DS65+DS81*DS66</f>
        <v>0</v>
      </c>
      <c r="DT76" s="2">
        <f>DR76-DS76</f>
        <v>378974.3804206386</v>
      </c>
      <c r="DU76" s="21">
        <f>[9]Расчет_тарифа_стр.1_3!BC37</f>
        <v>393000.79641922715</v>
      </c>
      <c r="DV76" s="2">
        <f>DV79/1.18*DV64+DV80*DV65+DV81*DV66</f>
        <v>0</v>
      </c>
      <c r="DW76" s="2">
        <f>DU76-DV76</f>
        <v>393000.79641922715</v>
      </c>
      <c r="DX76" s="21">
        <f>[9]Расчет_тарифа_стр.1_3!BD37</f>
        <v>406482.62607508514</v>
      </c>
      <c r="DY76" s="2">
        <f>DY79/1.18*DY64+DY80*DY65+DY81*DY66</f>
        <v>0</v>
      </c>
      <c r="DZ76" s="2">
        <f>DX76-DY76</f>
        <v>406482.62607508514</v>
      </c>
      <c r="EA76" s="21">
        <f>[9]Расчет_тарифа_стр.1_3!BE37</f>
        <v>419376.26129497564</v>
      </c>
      <c r="EB76" s="2">
        <f>EB79/1.18*EB64+EB80*EB65+EB81*EB66</f>
        <v>0</v>
      </c>
      <c r="EC76" s="2">
        <f>EA76-EB76</f>
        <v>419376.26129497564</v>
      </c>
      <c r="ED76" s="21">
        <f>[9]Расчет_тарифа_стр.1_3!BF37</f>
        <v>435025.10148346331</v>
      </c>
      <c r="EE76" s="2">
        <f>EE79/1.18*EE64+EE80*EE65+EE81*EE66</f>
        <v>0</v>
      </c>
      <c r="EF76" s="2">
        <f>ED76-EE76</f>
        <v>435025.10148346331</v>
      </c>
      <c r="EG76" s="21">
        <f>[9]Расчет_тарифа_стр.1_3!BG37</f>
        <v>446589.8391270531</v>
      </c>
      <c r="EH76" s="2">
        <f>EH79/1.18*EH64+EH80*EH65+EH81*EH66</f>
        <v>0</v>
      </c>
      <c r="EI76" s="2">
        <f>EG76-EH76</f>
        <v>446589.8391270531</v>
      </c>
    </row>
    <row r="77" spans="1:139" ht="42.75" hidden="1" outlineLevel="1">
      <c r="A77" s="17" t="s">
        <v>10</v>
      </c>
      <c r="B77" s="18" t="s">
        <v>185</v>
      </c>
      <c r="C77" s="19" t="s">
        <v>76</v>
      </c>
      <c r="D77" s="2">
        <f>E77+F77</f>
        <v>269487.55145841715</v>
      </c>
      <c r="E77" s="2">
        <f>E79/1.18*E64+E80*E65+E81*E66</f>
        <v>130096.39097506629</v>
      </c>
      <c r="F77" s="2">
        <f>F79/1.18*F64+F80*F65+F81*F66</f>
        <v>139391.16048335086</v>
      </c>
      <c r="G77" s="2">
        <v>0</v>
      </c>
      <c r="H77" s="2">
        <f>I77+J77</f>
        <v>280378.51411965012</v>
      </c>
      <c r="I77" s="2">
        <f>I79/1.18*I64+I80*I65+I81*I66</f>
        <v>143181.70759575636</v>
      </c>
      <c r="J77" s="2">
        <f>J79/1.18*J64+J80*J65+J81*J66</f>
        <v>137196.80652389379</v>
      </c>
      <c r="K77" s="2">
        <v>0</v>
      </c>
      <c r="L77" s="2">
        <f>M77+N77</f>
        <v>285757.12579823006</v>
      </c>
      <c r="M77" s="2">
        <f>M79/1.18*M64+M80*M65+M81*M66</f>
        <v>137915.46783320105</v>
      </c>
      <c r="N77" s="2">
        <f>N79/1.18*N64+N80*N65+N81*N66</f>
        <v>147841.65796502898</v>
      </c>
      <c r="O77" s="2">
        <f>P77+Q77</f>
        <v>303491.88758393063</v>
      </c>
      <c r="P77" s="2">
        <f>P79/1.18*P64+P80*P65+P81*P66</f>
        <v>164058.7239156627</v>
      </c>
      <c r="Q77" s="2">
        <f>Q79/1.18*Q64+Q80*Q65+Q81*Q66</f>
        <v>139433.16366826792</v>
      </c>
      <c r="R77" s="2">
        <f>S77+T77</f>
        <v>321541.53801076504</v>
      </c>
      <c r="S77" s="2">
        <f>S79/1.18*S64+S80*S65+S81*S66</f>
        <v>154727.88399295934</v>
      </c>
      <c r="T77" s="2">
        <f>T79/1.18*T64+T80*T65+T81*T66</f>
        <v>166813.6540178057</v>
      </c>
      <c r="U77" s="2">
        <f>V77+W77</f>
        <v>345925.16545544204</v>
      </c>
      <c r="V77" s="2">
        <f>V79/1.18*V64+V80*V65+V81*V66</f>
        <v>185111.79857265679</v>
      </c>
      <c r="W77" s="2">
        <f>W79/1.18*W64+W80*W65+W81*W66</f>
        <v>160813.36688278525</v>
      </c>
      <c r="X77" s="2">
        <f>Y77+Z77</f>
        <v>365241.26907969103</v>
      </c>
      <c r="Y77" s="2">
        <f>Y79/1.18*Y64+Y80*Y65+Y81*Y66</f>
        <v>178453.32717799832</v>
      </c>
      <c r="Z77" s="2">
        <f>Z79/1.18*Z64+Z80*Z65+Z81*Z66</f>
        <v>186787.94190169271</v>
      </c>
      <c r="AA77" s="2">
        <f>AB77+AC77</f>
        <v>0</v>
      </c>
      <c r="AB77" s="2">
        <f>AB79/1.18*AB64+AB80*AB65+AB81*AB66</f>
        <v>0</v>
      </c>
      <c r="AC77" s="2">
        <f>AC79/1.18*AC64+AC80*AC65+AC81*AC66</f>
        <v>0</v>
      </c>
      <c r="AD77" s="2">
        <f>AE77+AF77</f>
        <v>0</v>
      </c>
      <c r="AE77" s="2">
        <f>AE79/1.18*AE64+AE80*AE65+AE81*AE66</f>
        <v>0</v>
      </c>
      <c r="AF77" s="2">
        <f>AF79/1.18*AF64+AF80*AF65+AF81*AF66</f>
        <v>0</v>
      </c>
      <c r="AG77" s="2">
        <f>AH77+AI77</f>
        <v>0</v>
      </c>
      <c r="AH77" s="2">
        <f>AH79/1.18*AH64+AH80*AH65+AH81*AH66</f>
        <v>0</v>
      </c>
      <c r="AI77" s="2">
        <f>AI79/1.18*AI64+AI80*AI65+AI81*AI66</f>
        <v>0</v>
      </c>
      <c r="AJ77" s="2">
        <f>AK77+AL77</f>
        <v>0</v>
      </c>
      <c r="AK77" s="2">
        <f>AK79/1.18*AK64+AK80*AK65+AK81*AK66</f>
        <v>0</v>
      </c>
      <c r="AL77" s="2">
        <f>AL79/1.18*AL64+AL80*AL65+AL81*AL66</f>
        <v>0</v>
      </c>
      <c r="AM77" s="2">
        <f>AN77+AO77</f>
        <v>0</v>
      </c>
      <c r="AN77" s="2">
        <f>AN79/1.18*AN64+AN80*AN65+AN81*AN66</f>
        <v>0</v>
      </c>
      <c r="AO77" s="2">
        <f>AO79/1.18*AO64+AO80*AO65+AO81*AO66</f>
        <v>0</v>
      </c>
      <c r="AP77" s="2">
        <f>AQ77+AR77</f>
        <v>0</v>
      </c>
      <c r="AQ77" s="2">
        <f>AQ79/1.18*AQ64+AQ80*AQ65+AQ81*AQ66</f>
        <v>0</v>
      </c>
      <c r="AR77" s="2">
        <f>AR79/1.18*AR64+AR80*AR65+AR81*AR66</f>
        <v>0</v>
      </c>
      <c r="AS77" s="2">
        <f>AT77+AU77</f>
        <v>0</v>
      </c>
      <c r="AT77" s="2">
        <f>AT79/1.18*AT64+AT80*AT65+AT81*AT66</f>
        <v>0</v>
      </c>
      <c r="AU77" s="2">
        <f>AU79/1.18*AU64+AU80*AU65+AU81*AU66</f>
        <v>0</v>
      </c>
      <c r="AV77" s="2">
        <f>AW77+AX77</f>
        <v>0</v>
      </c>
      <c r="AW77" s="2">
        <f>AW79/1.18*AW64+AW80*AW65+AW81*AW66</f>
        <v>0</v>
      </c>
      <c r="AX77" s="2">
        <f>AX79/1.18*AX64+AX80*AX65+AX81*AX66</f>
        <v>0</v>
      </c>
      <c r="AY77" s="2">
        <f>AZ77+BA77</f>
        <v>0</v>
      </c>
      <c r="AZ77" s="2">
        <f>AZ79/1.18*AZ64+AZ80*AZ65+AZ81*AZ66</f>
        <v>0</v>
      </c>
      <c r="BA77" s="2">
        <f>BA79/1.18*BA64+BA80*BA65+BA81*BA66</f>
        <v>0</v>
      </c>
      <c r="BB77" s="2">
        <f>BC77+BD77</f>
        <v>0</v>
      </c>
      <c r="BC77" s="2">
        <f>BC79/1.18*BC64+BC80*BC65+BC81*BC66</f>
        <v>0</v>
      </c>
      <c r="BD77" s="2">
        <f>BD79/1.18*BD64+BD80*BD65+BD81*BD66</f>
        <v>0</v>
      </c>
      <c r="BE77" s="2">
        <f>BF77+BG77</f>
        <v>0</v>
      </c>
      <c r="BF77" s="2">
        <f>BF79/1.18*BF64+BF80*BF65+BF81*BF66</f>
        <v>0</v>
      </c>
      <c r="BG77" s="2">
        <f>BG79/1.18*BG64+BG80*BG65+BG81*BG66</f>
        <v>0</v>
      </c>
      <c r="BH77" s="2">
        <f>BI77+BJ77</f>
        <v>0</v>
      </c>
      <c r="BI77" s="2">
        <f>BI79/1.18*BI64+BI80*BI65+BI81*BI66</f>
        <v>0</v>
      </c>
      <c r="BJ77" s="2">
        <f>BJ79/1.18*BJ64+BJ80*BJ65+BJ81*BJ66</f>
        <v>0</v>
      </c>
      <c r="BK77" s="2">
        <f>BL77+BM77</f>
        <v>0</v>
      </c>
      <c r="BL77" s="2">
        <f>BL79/1.18*BL64+BL80*BL65+BL81*BL66</f>
        <v>0</v>
      </c>
      <c r="BM77" s="2">
        <f>BM79/1.18*BM64+BM80*BM65+BM81*BM66</f>
        <v>0</v>
      </c>
      <c r="BN77" s="2">
        <f>BO77+BP77</f>
        <v>0</v>
      </c>
      <c r="BO77" s="2">
        <f>BO79/1.18*BO64+BO80*BO65+BO81*BO66</f>
        <v>0</v>
      </c>
      <c r="BP77" s="2">
        <f>BP79/1.18*BP64+BP80*BP65+BP81*BP66</f>
        <v>0</v>
      </c>
      <c r="BQ77" s="2">
        <f>BR77+BS77</f>
        <v>0</v>
      </c>
      <c r="BR77" s="2">
        <f>BR79/1.18*BR64+BR80*BR65+BR81*BR66</f>
        <v>0</v>
      </c>
      <c r="BS77" s="2">
        <f>BS79/1.18*BS64+BS80*BS65+BS81*BS66</f>
        <v>0</v>
      </c>
      <c r="BT77" s="2">
        <f>BU77+BV77</f>
        <v>177772.20213913661</v>
      </c>
      <c r="BU77" s="2">
        <f>BU79/1.18*BU64+BU80*BU65+BU81*BU66</f>
        <v>86386.923564075856</v>
      </c>
      <c r="BV77" s="2">
        <f>BV79/1.18*BV64+BV80*BV65+BV81*BV66</f>
        <v>91385.278575060744</v>
      </c>
      <c r="BW77" s="2">
        <v>0</v>
      </c>
      <c r="BX77" s="2">
        <f>BY77+BZ77</f>
        <v>193081.52636042284</v>
      </c>
      <c r="BY77" s="2">
        <f>BY79/1.18*BY64+BY80*BY65+BY81*BY66</f>
        <v>94237.636949341409</v>
      </c>
      <c r="BZ77" s="2">
        <f>BZ79/1.18*BZ64+BZ80*BZ65+BZ81*BZ66</f>
        <v>98843.889411081429</v>
      </c>
      <c r="CA77" s="2">
        <v>0</v>
      </c>
      <c r="CB77" s="2">
        <f>CC77+CD77</f>
        <v>201076.77921902534</v>
      </c>
      <c r="CC77" s="2">
        <f>CC79/1.18*CC64+CC80*CC65+CC81*CC66</f>
        <v>93326.439236646635</v>
      </c>
      <c r="CD77" s="2">
        <f>CD79/1.18*CD64+CD80*CD65+CD81*CD66</f>
        <v>107750.33998237872</v>
      </c>
      <c r="CE77" s="2">
        <f>CF77+CG77</f>
        <v>218645.48140532413</v>
      </c>
      <c r="CF77" s="2">
        <f>CF79/1.18*CF64+CF80*CF65+CF81*CF66</f>
        <v>110895.14142294539</v>
      </c>
      <c r="CG77" s="2">
        <f>CG79/1.18*CG64+CG80*CG65+CG81*CG66</f>
        <v>107750.33998237872</v>
      </c>
      <c r="CH77" s="2">
        <f>CI77+CJ77</f>
        <v>238670.88209104922</v>
      </c>
      <c r="CI77" s="2">
        <f>CI79/1.18*CI64+CI80*CI65+CI81*CI66</f>
        <v>110895.14142294539</v>
      </c>
      <c r="CJ77" s="2">
        <f>CJ79/1.18*CJ64+CJ80*CJ65+CJ81*CJ66</f>
        <v>127775.74066810381</v>
      </c>
      <c r="CK77" s="2">
        <f>CL77+CM77</f>
        <v>254262.99078846714</v>
      </c>
      <c r="CL77" s="2">
        <f>CL79/1.18*CL64+CL80*CL65+CL81*CL66</f>
        <v>131505.00345639978</v>
      </c>
      <c r="CM77" s="2">
        <f>CM79/1.18*CM64+CM80*CM65+CM81*CM66</f>
        <v>122757.98733206737</v>
      </c>
      <c r="CN77" s="2">
        <f>CO77+CP77</f>
        <v>268412.30344968848</v>
      </c>
      <c r="CO77" s="2">
        <f>CO79/1.18*CO64+CO80*CO65+CO81*CO66</f>
        <v>126340.80197066694</v>
      </c>
      <c r="CP77" s="2">
        <f>CP79/1.18*CP64+CP80*CP65+CP81*CP66</f>
        <v>142071.50147902151</v>
      </c>
      <c r="CQ77" s="2">
        <f>CR77+CS77</f>
        <v>0</v>
      </c>
      <c r="CR77" s="2">
        <f>CR79/1.18*CR64+CR80*CR65+CR81*CR66</f>
        <v>0</v>
      </c>
      <c r="CS77" s="2">
        <f>CS79/1.18*CS64+CS80*CS65+CS81*CS66</f>
        <v>0</v>
      </c>
      <c r="CT77" s="2">
        <f>CU77+CV77</f>
        <v>0</v>
      </c>
      <c r="CU77" s="2">
        <f>CU79/1.18*CU64+CU80*CU65+CU81*CU66</f>
        <v>0</v>
      </c>
      <c r="CV77" s="2">
        <f>CV79/1.18*CV64+CV80*CV65+CV81*CV66</f>
        <v>0</v>
      </c>
      <c r="CW77" s="2">
        <f>CX77+CY77</f>
        <v>0</v>
      </c>
      <c r="CX77" s="2">
        <f>CX79/1.18*CX64+CX80*CX65+CX81*CX66</f>
        <v>0</v>
      </c>
      <c r="CY77" s="2">
        <f>CY79/1.18*CY64+CY80*CY65+CY81*CY66</f>
        <v>0</v>
      </c>
      <c r="CZ77" s="2">
        <f>DA77+DB77</f>
        <v>0</v>
      </c>
      <c r="DA77" s="2">
        <f>DA79/1.18*DA64+DA80*DA65+DA81*DA66</f>
        <v>0</v>
      </c>
      <c r="DB77" s="2">
        <f>DB79/1.18*DB64+DB80*DB65+DB81*DB66</f>
        <v>0</v>
      </c>
      <c r="DC77" s="2">
        <f>DD77+DE77</f>
        <v>0</v>
      </c>
      <c r="DD77" s="2">
        <f>DD79/1.18*DD64+DD80*DD65+DD81*DD66</f>
        <v>0</v>
      </c>
      <c r="DE77" s="2">
        <f>DE79/1.18*DE64+DE80*DE65+DE81*DE66</f>
        <v>0</v>
      </c>
      <c r="DF77" s="2">
        <f>DG77+DH77</f>
        <v>0</v>
      </c>
      <c r="DG77" s="2">
        <f>DG79/1.18*DG64+DG80*DG65+DG81*DG66</f>
        <v>0</v>
      </c>
      <c r="DH77" s="2">
        <f>DH79/1.18*DH64+DH80*DH65+DH81*DH66</f>
        <v>0</v>
      </c>
      <c r="DI77" s="2">
        <f>DJ77+DK77</f>
        <v>0</v>
      </c>
      <c r="DJ77" s="2">
        <f>DJ79/1.18*DJ64+DJ80*DJ65+DJ81*DJ66</f>
        <v>0</v>
      </c>
      <c r="DK77" s="2">
        <f>DK79/1.18*DK64+DK80*DK65+DK81*DK66</f>
        <v>0</v>
      </c>
      <c r="DL77" s="2">
        <f>DM77+DN77</f>
        <v>0</v>
      </c>
      <c r="DM77" s="2">
        <f>DM79/1.18*DM64+DM80*DM65+DM81*DM66</f>
        <v>0</v>
      </c>
      <c r="DN77" s="2">
        <f>DN79/1.18*DN64+DN80*DN65+DN81*DN66</f>
        <v>0</v>
      </c>
      <c r="DO77" s="2">
        <f>DP77+DQ77</f>
        <v>0</v>
      </c>
      <c r="DP77" s="2">
        <f>DP79/1.18*DP64+DP80*DP65+DP81*DP66</f>
        <v>0</v>
      </c>
      <c r="DQ77" s="2">
        <f>DQ79/1.18*DQ64+DQ80*DQ65+DQ81*DQ66</f>
        <v>0</v>
      </c>
      <c r="DR77" s="2">
        <f>DS77+DT77</f>
        <v>0</v>
      </c>
      <c r="DS77" s="2">
        <f>DS79/1.18*DS64+DS80*DS65+DS81*DS66</f>
        <v>0</v>
      </c>
      <c r="DT77" s="2">
        <f>DT79/1.18*DT64+DT80*DT65+DT81*DT66</f>
        <v>0</v>
      </c>
      <c r="DU77" s="2">
        <f>DV77+DW77</f>
        <v>0</v>
      </c>
      <c r="DV77" s="2">
        <f>DV79/1.18*DV64+DV80*DV65+DV81*DV66</f>
        <v>0</v>
      </c>
      <c r="DW77" s="2">
        <f>DW79/1.18*DW64+DW80*DW65+DW81*DW66</f>
        <v>0</v>
      </c>
      <c r="DX77" s="2">
        <f>DY77+DZ77</f>
        <v>0</v>
      </c>
      <c r="DY77" s="2">
        <f>DY79/1.18*DY64+DY80*DY65+DY81*DY66</f>
        <v>0</v>
      </c>
      <c r="DZ77" s="2">
        <f>DZ79/1.18*DZ64+DZ80*DZ65+DZ81*DZ66</f>
        <v>0</v>
      </c>
      <c r="EA77" s="2">
        <f>EB77+EC77</f>
        <v>0</v>
      </c>
      <c r="EB77" s="2">
        <f>EB79/1.18*EB64+EB80*EB65+EB81*EB66</f>
        <v>0</v>
      </c>
      <c r="EC77" s="2">
        <f>EC79/1.18*EC64+EC80*EC65+EC81*EC66</f>
        <v>0</v>
      </c>
      <c r="ED77" s="2">
        <f>EE77+EF77</f>
        <v>0</v>
      </c>
      <c r="EE77" s="2">
        <f>EE79/1.18*EE64+EE80*EE65+EE81*EE66</f>
        <v>0</v>
      </c>
      <c r="EF77" s="2">
        <f>EF79/1.18*EF64+EF80*EF65+EF81*EF66</f>
        <v>0</v>
      </c>
      <c r="EG77" s="2">
        <f>EH77+EI77</f>
        <v>0</v>
      </c>
      <c r="EH77" s="2">
        <f>EH79/1.18*EH64+EH80*EH65+EH81*EH66</f>
        <v>0</v>
      </c>
      <c r="EI77" s="2">
        <f>EI79/1.18*EI64+EI80*EI65+EI81*EI66</f>
        <v>0</v>
      </c>
    </row>
    <row r="78" spans="1:139" ht="28.5" hidden="1" outlineLevel="1">
      <c r="A78" s="17">
        <v>4</v>
      </c>
      <c r="B78" s="29" t="s">
        <v>174</v>
      </c>
      <c r="C78" s="19" t="s">
        <v>175</v>
      </c>
      <c r="D78" s="2">
        <f>[9]Расчет_тарифа_стр.1_3!D39</f>
        <v>20.006940073520198</v>
      </c>
      <c r="E78" s="2">
        <f>[9]Расчет_тарифа_стр.1_3!E39</f>
        <v>19.870299577189964</v>
      </c>
      <c r="F78" s="2">
        <f>[9]Расчет_тарифа_стр.1_3!F39</f>
        <v>21.847347220303515</v>
      </c>
      <c r="G78" s="2">
        <f>[9]Расчет_тарифа_стр.1_3!G39</f>
        <v>20.962766035796321</v>
      </c>
      <c r="H78" s="2">
        <f>[9]Расчет_тарифа_стр.1_3!H39</f>
        <v>21.688497152194344</v>
      </c>
      <c r="I78" s="2">
        <f>[9]Расчет_тарифа_стр.1_3!I39</f>
        <v>21.898170520429328</v>
      </c>
      <c r="J78" s="2">
        <f>[9]Расчет_тарифа_стр.1_3!J39</f>
        <v>21.475589034228481</v>
      </c>
      <c r="K78" s="2">
        <f>[9]Расчет_тарифа_стр.1_3!K39</f>
        <v>0</v>
      </c>
      <c r="L78" s="2">
        <f t="shared" ref="L78:BS78" si="71">L76/L63</f>
        <v>23.978482399087454</v>
      </c>
      <c r="M78" s="2">
        <f t="shared" si="71"/>
        <v>21.289591813739435</v>
      </c>
      <c r="N78" s="2">
        <f t="shared" si="71"/>
        <v>26.87926491474888</v>
      </c>
      <c r="O78" s="2">
        <f t="shared" si="71"/>
        <v>26.037038406520157</v>
      </c>
      <c r="P78" s="2">
        <f t="shared" si="71"/>
        <v>25.325246837951891</v>
      </c>
      <c r="Q78" s="2">
        <f t="shared" si="71"/>
        <v>26.804921096931231</v>
      </c>
      <c r="R78" s="2">
        <f t="shared" si="71"/>
        <v>26.75124839750184</v>
      </c>
      <c r="S78" s="2">
        <f t="shared" si="71"/>
        <v>23.88487342404337</v>
      </c>
      <c r="T78" s="2">
        <f t="shared" si="71"/>
        <v>29.843501556349377</v>
      </c>
      <c r="U78" s="2">
        <f t="shared" si="71"/>
        <v>27.822797657799033</v>
      </c>
      <c r="V78" s="2">
        <f t="shared" si="71"/>
        <v>28.575146018322769</v>
      </c>
      <c r="W78" s="2">
        <f t="shared" si="71"/>
        <v>27.011162189332648</v>
      </c>
      <c r="X78" s="2">
        <f t="shared" si="71"/>
        <v>28.98691014790705</v>
      </c>
      <c r="Y78" s="2">
        <f t="shared" si="71"/>
        <v>27.547298016043701</v>
      </c>
      <c r="Z78" s="2">
        <f t="shared" si="71"/>
        <v>30.539967652068299</v>
      </c>
      <c r="AA78" s="2">
        <f t="shared" si="71"/>
        <v>28.899848016822105</v>
      </c>
      <c r="AB78" s="2" t="e">
        <f t="shared" si="71"/>
        <v>#DIV/0!</v>
      </c>
      <c r="AC78" s="2" t="e">
        <f t="shared" si="71"/>
        <v>#DIV/0!</v>
      </c>
      <c r="AD78" s="2">
        <f t="shared" si="71"/>
        <v>29.723574735230674</v>
      </c>
      <c r="AE78" s="2" t="e">
        <f t="shared" si="71"/>
        <v>#DIV/0!</v>
      </c>
      <c r="AF78" s="2" t="e">
        <f t="shared" si="71"/>
        <v>#DIV/0!</v>
      </c>
      <c r="AG78" s="2">
        <f t="shared" si="71"/>
        <v>30.648498757502708</v>
      </c>
      <c r="AH78" s="2" t="e">
        <f t="shared" si="71"/>
        <v>#DIV/0!</v>
      </c>
      <c r="AI78" s="2" t="e">
        <f t="shared" si="71"/>
        <v>#DIV/0!</v>
      </c>
      <c r="AJ78" s="2">
        <f t="shared" si="71"/>
        <v>31.52729314554788</v>
      </c>
      <c r="AK78" s="2" t="e">
        <f t="shared" si="71"/>
        <v>#DIV/0!</v>
      </c>
      <c r="AL78" s="2" t="e">
        <f t="shared" si="71"/>
        <v>#DIV/0!</v>
      </c>
      <c r="AM78" s="2">
        <f t="shared" si="71"/>
        <v>32.510242824015897</v>
      </c>
      <c r="AN78" s="2" t="e">
        <f t="shared" si="71"/>
        <v>#DIV/0!</v>
      </c>
      <c r="AO78" s="2" t="e">
        <f t="shared" si="71"/>
        <v>#DIV/0!</v>
      </c>
      <c r="AP78" s="2">
        <f t="shared" si="71"/>
        <v>33.447619961564996</v>
      </c>
      <c r="AQ78" s="2" t="e">
        <f t="shared" si="71"/>
        <v>#DIV/0!</v>
      </c>
      <c r="AR78" s="2" t="e">
        <f t="shared" si="71"/>
        <v>#DIV/0!</v>
      </c>
      <c r="AS78" s="2">
        <f t="shared" si="71"/>
        <v>34.49232026280476</v>
      </c>
      <c r="AT78" s="2" t="e">
        <f t="shared" si="71"/>
        <v>#DIV/0!</v>
      </c>
      <c r="AU78" s="2" t="e">
        <f t="shared" si="71"/>
        <v>#DIV/0!</v>
      </c>
      <c r="AV78" s="2">
        <f t="shared" si="71"/>
        <v>35.560106602501271</v>
      </c>
      <c r="AW78" s="2" t="e">
        <f t="shared" si="71"/>
        <v>#DIV/0!</v>
      </c>
      <c r="AX78" s="2" t="e">
        <f t="shared" si="71"/>
        <v>#DIV/0!</v>
      </c>
      <c r="AY78" s="2">
        <f t="shared" si="71"/>
        <v>36.526932079082862</v>
      </c>
      <c r="AZ78" s="2" t="e">
        <f t="shared" si="71"/>
        <v>#DIV/0!</v>
      </c>
      <c r="BA78" s="2" t="e">
        <f t="shared" si="71"/>
        <v>#DIV/0!</v>
      </c>
      <c r="BB78" s="2">
        <f t="shared" si="71"/>
        <v>37.614672470082631</v>
      </c>
      <c r="BC78" s="2" t="e">
        <f t="shared" si="71"/>
        <v>#DIV/0!</v>
      </c>
      <c r="BD78" s="2" t="e">
        <f t="shared" si="71"/>
        <v>#DIV/0!</v>
      </c>
      <c r="BE78" s="2">
        <f t="shared" si="71"/>
        <v>38.788207073345198</v>
      </c>
      <c r="BF78" s="2" t="e">
        <f t="shared" si="71"/>
        <v>#DIV/0!</v>
      </c>
      <c r="BG78" s="2" t="e">
        <f t="shared" si="71"/>
        <v>#DIV/0!</v>
      </c>
      <c r="BH78" s="2">
        <f t="shared" si="71"/>
        <v>39.861320129981067</v>
      </c>
      <c r="BI78" s="2" t="e">
        <f t="shared" si="71"/>
        <v>#DIV/0!</v>
      </c>
      <c r="BJ78" s="2" t="e">
        <f t="shared" si="71"/>
        <v>#DIV/0!</v>
      </c>
      <c r="BK78" s="2">
        <f t="shared" si="71"/>
        <v>41.004433106867019</v>
      </c>
      <c r="BL78" s="2" t="e">
        <f t="shared" si="71"/>
        <v>#DIV/0!</v>
      </c>
      <c r="BM78" s="2" t="e">
        <f t="shared" si="71"/>
        <v>#DIV/0!</v>
      </c>
      <c r="BN78" s="2">
        <f t="shared" si="71"/>
        <v>41.910379279397269</v>
      </c>
      <c r="BO78" s="2" t="e">
        <f t="shared" si="71"/>
        <v>#DIV/0!</v>
      </c>
      <c r="BP78" s="2" t="e">
        <f t="shared" si="71"/>
        <v>#DIV/0!</v>
      </c>
      <c r="BQ78" s="2">
        <f t="shared" si="71"/>
        <v>42.116001933219955</v>
      </c>
      <c r="BR78" s="2" t="e">
        <f t="shared" si="71"/>
        <v>#DIV/0!</v>
      </c>
      <c r="BS78" s="2" t="e">
        <f t="shared" si="71"/>
        <v>#DIV/0!</v>
      </c>
      <c r="BT78" s="20">
        <f>[9]Расчет_тарифа_стр.1_3!AF39</f>
        <v>20.313420754134555</v>
      </c>
      <c r="BU78" s="21">
        <f>[9]Расчет_тарифа_стр.1_3!AG39</f>
        <v>18.911105795628767</v>
      </c>
      <c r="BV78" s="21">
        <f>[9]Расчет_тарифа_стр.1_3!AH39</f>
        <v>20.620061208281733</v>
      </c>
      <c r="BW78" s="21">
        <f>[9]Расчет_тарифа_стр.1_3!AI39</f>
        <v>19.816726171156549</v>
      </c>
      <c r="BX78" s="21">
        <f>[9]Расчет_тарифа_стр.1_3!AJ39</f>
        <v>22.013340998623843</v>
      </c>
      <c r="BY78" s="21">
        <f>[9]Расчет_тарифа_стр.1_3!AK39</f>
        <v>20.629718581854384</v>
      </c>
      <c r="BZ78" s="21">
        <f>[9]Расчет_тарифа_стр.1_3!AL39</f>
        <v>22.303012930546018</v>
      </c>
      <c r="CA78" s="21">
        <f>[9]Расчет_тарифа_стр.1_3!AM39</f>
        <v>0</v>
      </c>
      <c r="CB78" s="2">
        <f t="shared" ref="CB78:EI78" si="72">CB76/CB63</f>
        <v>25.161202731316131</v>
      </c>
      <c r="CC78" s="2">
        <f t="shared" si="72"/>
        <v>21.370815898047926</v>
      </c>
      <c r="CD78" s="2">
        <f t="shared" si="72"/>
        <v>29.064179928083757</v>
      </c>
      <c r="CE78" s="2">
        <f t="shared" si="72"/>
        <v>27.282018293707917</v>
      </c>
      <c r="CF78" s="2">
        <f t="shared" si="72"/>
        <v>25.393871990855455</v>
      </c>
      <c r="CG78" s="2">
        <f t="shared" si="72"/>
        <v>29.226250449516705</v>
      </c>
      <c r="CH78" s="2">
        <f t="shared" si="72"/>
        <v>28.165691564760486</v>
      </c>
      <c r="CI78" s="2">
        <f t="shared" si="72"/>
        <v>25.393871990855455</v>
      </c>
      <c r="CJ78" s="2">
        <f t="shared" si="72"/>
        <v>31.019845788691647</v>
      </c>
      <c r="CK78" s="2">
        <f t="shared" si="72"/>
        <v>29.517593532632926</v>
      </c>
      <c r="CL78" s="2">
        <f t="shared" si="72"/>
        <v>30.113323100355938</v>
      </c>
      <c r="CM78" s="2">
        <f t="shared" si="72"/>
        <v>28.904168301768479</v>
      </c>
      <c r="CN78" s="2">
        <f t="shared" si="72"/>
        <v>30.747284339611713</v>
      </c>
      <c r="CO78" s="2">
        <f t="shared" si="72"/>
        <v>28.930772902204957</v>
      </c>
      <c r="CP78" s="2">
        <f t="shared" si="72"/>
        <v>32.617753774456467</v>
      </c>
      <c r="CQ78" s="2">
        <f t="shared" si="72"/>
        <v>30.560384992765989</v>
      </c>
      <c r="CR78" s="2" t="e">
        <f t="shared" si="72"/>
        <v>#DIV/0!</v>
      </c>
      <c r="CS78" s="2" t="e">
        <f t="shared" si="72"/>
        <v>#DIV/0!</v>
      </c>
      <c r="CT78" s="2">
        <f t="shared" si="72"/>
        <v>31.653018286983094</v>
      </c>
      <c r="CU78" s="2" t="e">
        <f t="shared" si="72"/>
        <v>#DIV/0!</v>
      </c>
      <c r="CV78" s="2" t="e">
        <f t="shared" si="72"/>
        <v>#DIV/0!</v>
      </c>
      <c r="CW78" s="2">
        <f t="shared" si="72"/>
        <v>32.849614545889182</v>
      </c>
      <c r="CX78" s="2" t="e">
        <f t="shared" si="72"/>
        <v>#DIV/0!</v>
      </c>
      <c r="CY78" s="2" t="e">
        <f t="shared" si="72"/>
        <v>#DIV/0!</v>
      </c>
      <c r="CZ78" s="2">
        <f t="shared" si="72"/>
        <v>34.078260166254687</v>
      </c>
      <c r="DA78" s="2" t="e">
        <f t="shared" si="72"/>
        <v>#DIV/0!</v>
      </c>
      <c r="DB78" s="2" t="e">
        <f t="shared" si="72"/>
        <v>#DIV/0!</v>
      </c>
      <c r="DC78" s="2">
        <f t="shared" si="72"/>
        <v>35.245836982981317</v>
      </c>
      <c r="DD78" s="2" t="e">
        <f t="shared" si="72"/>
        <v>#DIV/0!</v>
      </c>
      <c r="DE78" s="2" t="e">
        <f t="shared" si="72"/>
        <v>#DIV/0!</v>
      </c>
      <c r="DF78" s="2">
        <f t="shared" si="72"/>
        <v>36.553957925137119</v>
      </c>
      <c r="DG78" s="2" t="e">
        <f t="shared" si="72"/>
        <v>#DIV/0!</v>
      </c>
      <c r="DH78" s="2" t="e">
        <f t="shared" si="72"/>
        <v>#DIV/0!</v>
      </c>
      <c r="DI78" s="2">
        <f t="shared" si="72"/>
        <v>37.9203100223597</v>
      </c>
      <c r="DJ78" s="2" t="e">
        <f t="shared" si="72"/>
        <v>#DIV/0!</v>
      </c>
      <c r="DK78" s="2" t="e">
        <f t="shared" si="72"/>
        <v>#DIV/0!</v>
      </c>
      <c r="DL78" s="2">
        <f t="shared" si="72"/>
        <v>39.235427731544107</v>
      </c>
      <c r="DM78" s="2" t="e">
        <f t="shared" si="72"/>
        <v>#DIV/0!</v>
      </c>
      <c r="DN78" s="2" t="e">
        <f t="shared" si="72"/>
        <v>#DIV/0!</v>
      </c>
      <c r="DO78" s="2">
        <f t="shared" si="72"/>
        <v>40.678819259270412</v>
      </c>
      <c r="DP78" s="2" t="e">
        <f t="shared" si="72"/>
        <v>#DIV/0!</v>
      </c>
      <c r="DQ78" s="2" t="e">
        <f t="shared" si="72"/>
        <v>#DIV/0!</v>
      </c>
      <c r="DR78" s="2">
        <f t="shared" si="72"/>
        <v>42.108661738041434</v>
      </c>
      <c r="DS78" s="2" t="e">
        <f t="shared" si="72"/>
        <v>#DIV/0!</v>
      </c>
      <c r="DT78" s="2" t="e">
        <f t="shared" si="72"/>
        <v>#DIV/0!</v>
      </c>
      <c r="DU78" s="2">
        <f t="shared" si="72"/>
        <v>43.667167107259402</v>
      </c>
      <c r="DV78" s="2" t="e">
        <f t="shared" si="72"/>
        <v>#DIV/0!</v>
      </c>
      <c r="DW78" s="2" t="e">
        <f t="shared" si="72"/>
        <v>#DIV/0!</v>
      </c>
      <c r="DX78" s="2">
        <f t="shared" si="72"/>
        <v>45.165162311996738</v>
      </c>
      <c r="DY78" s="2" t="e">
        <f t="shared" si="72"/>
        <v>#DIV/0!</v>
      </c>
      <c r="DZ78" s="2" t="e">
        <f t="shared" si="72"/>
        <v>#DIV/0!</v>
      </c>
      <c r="EA78" s="2">
        <f t="shared" si="72"/>
        <v>46.597801962849765</v>
      </c>
      <c r="EB78" s="2" t="e">
        <f t="shared" si="72"/>
        <v>#DIV/0!</v>
      </c>
      <c r="EC78" s="2" t="e">
        <f t="shared" si="72"/>
        <v>#DIV/0!</v>
      </c>
      <c r="ED78" s="2">
        <f t="shared" si="72"/>
        <v>48.33657838715132</v>
      </c>
      <c r="EE78" s="2" t="e">
        <f t="shared" si="72"/>
        <v>#DIV/0!</v>
      </c>
      <c r="EF78" s="2" t="e">
        <f t="shared" si="72"/>
        <v>#DIV/0!</v>
      </c>
      <c r="EG78" s="2">
        <f t="shared" si="72"/>
        <v>49.621561358777541</v>
      </c>
      <c r="EH78" s="2" t="e">
        <f t="shared" si="72"/>
        <v>#DIV/0!</v>
      </c>
      <c r="EI78" s="2" t="e">
        <f t="shared" si="72"/>
        <v>#DIV/0!</v>
      </c>
    </row>
    <row r="79" spans="1:139" ht="30" hidden="1" outlineLevel="1">
      <c r="A79" s="1" t="s">
        <v>14</v>
      </c>
      <c r="B79" s="22" t="s">
        <v>176</v>
      </c>
      <c r="C79" s="19" t="s">
        <v>175</v>
      </c>
      <c r="D79" s="2">
        <f>[9]Расчет_тарифа_стр.1_3!D40</f>
        <v>16.862813872367131</v>
      </c>
      <c r="E79" s="2">
        <f>[9]Расчет_тарифа_стр.1_3!E40</f>
        <v>16.14</v>
      </c>
      <c r="F79" s="2">
        <f>[9]Расчет_тарифа_стр.1_3!F40</f>
        <v>17.61</v>
      </c>
      <c r="G79" s="2">
        <f>[9]Расчет_тарифа_стр.1_3!G40</f>
        <v>16.862813872367131</v>
      </c>
      <c r="H79" s="2">
        <f>[9]Расчет_тарифа_стр.1_3!H40</f>
        <v>18.461824382458527</v>
      </c>
      <c r="I79" s="2">
        <f>[9]Расчет_тарифа_стр.1_3!I40</f>
        <v>17.61</v>
      </c>
      <c r="J79" s="2">
        <f>[9]Расчет_тарифа_стр.1_3!J40</f>
        <v>19.33578</v>
      </c>
      <c r="K79" s="2">
        <f>[9]Расчет_тарифа_стр.1_3!K40</f>
        <v>18.461824382458527</v>
      </c>
      <c r="L79" s="2">
        <f>(M79*M64+N79*N64)/L64</f>
        <v>21.139980311010259</v>
      </c>
      <c r="M79" s="2">
        <f>J79</f>
        <v>19.33578</v>
      </c>
      <c r="N79" s="2">
        <f>M79*N$99</f>
        <v>23.001070456799997</v>
      </c>
      <c r="O79" s="2">
        <f>(P79*P64+Q79*Q64)/O64</f>
        <v>22.357129845981365</v>
      </c>
      <c r="P79" s="2">
        <f>N79</f>
        <v>23.001070456799997</v>
      </c>
      <c r="Q79" s="2">
        <f>P79*Q$99</f>
        <v>21.692884574569497</v>
      </c>
      <c r="R79" s="2">
        <f>(S79*S64+T79*T64)/R64</f>
        <v>23.789741521595875</v>
      </c>
      <c r="S79" s="2">
        <f>Q79</f>
        <v>21.692884574569497</v>
      </c>
      <c r="T79" s="2">
        <f>S79*T$99</f>
        <v>25.952716318477709</v>
      </c>
      <c r="U79" s="2">
        <f>(V79*V64+W79*W64)/U64</f>
        <v>25.493201401008996</v>
      </c>
      <c r="V79" s="2">
        <f>T79</f>
        <v>25.952716318477709</v>
      </c>
      <c r="W79" s="2">
        <f>V79*W$99</f>
        <v>25.019197112502066</v>
      </c>
      <c r="X79" s="2">
        <f>(Y79*Y64+Z79*Z64)/X64</f>
        <v>27.008386034218127</v>
      </c>
      <c r="Y79" s="2">
        <f>W79</f>
        <v>25.019197112502066</v>
      </c>
      <c r="Z79" s="2">
        <f>Y79*Z$99</f>
        <v>29.060297830113402</v>
      </c>
      <c r="AA79" s="2">
        <f>(AB79*AB64+AC79*AC64)/AA64</f>
        <v>0</v>
      </c>
      <c r="AB79" s="2">
        <f>Z79</f>
        <v>29.060297830113402</v>
      </c>
      <c r="AC79" s="2">
        <f>AB79*AC$99</f>
        <v>29.435515604957484</v>
      </c>
      <c r="AD79" s="2">
        <f>(AE79*AE64+AF79*AF64)/AD64</f>
        <v>0</v>
      </c>
      <c r="AE79" s="2">
        <f>AC79</f>
        <v>29.435515604957484</v>
      </c>
      <c r="AF79" s="2">
        <f>AE79*AF$99</f>
        <v>32.712384469208651</v>
      </c>
      <c r="AG79" s="2">
        <f>(AH79*AH64+AI79*AI64)/AG64</f>
        <v>0</v>
      </c>
      <c r="AH79" s="2">
        <f>AF79</f>
        <v>32.712384469208651</v>
      </c>
      <c r="AI79" s="2">
        <f>AH79*AI$99</f>
        <v>33.260615841688448</v>
      </c>
      <c r="AJ79" s="2">
        <f>(AK79*AK64+AL79*AL64)/AJ64</f>
        <v>0</v>
      </c>
      <c r="AK79" s="2">
        <f>AI79</f>
        <v>33.260615841688448</v>
      </c>
      <c r="AL79" s="2">
        <f>AK79*AL$99</f>
        <v>36.847368933847719</v>
      </c>
      <c r="AM79" s="2">
        <f>(AN79*AN64+AO79*AO64)/AM64</f>
        <v>0</v>
      </c>
      <c r="AN79" s="2">
        <f>AL79</f>
        <v>36.847368933847719</v>
      </c>
      <c r="AO79" s="2">
        <f>AN79*AO$99</f>
        <v>37.598791750330022</v>
      </c>
      <c r="AP79" s="2">
        <f>(AQ79*AQ64+AR79*AR64)/AP64</f>
        <v>0</v>
      </c>
      <c r="AQ79" s="2">
        <f>AO79</f>
        <v>37.598791750330022</v>
      </c>
      <c r="AR79" s="2">
        <f>AQ79*AR$99</f>
        <v>39.619189446402437</v>
      </c>
      <c r="AS79" s="2">
        <f>(AT79*AT64+AU79*AU64)/AS64</f>
        <v>0</v>
      </c>
      <c r="AT79" s="2">
        <f>AR79</f>
        <v>39.619189446402437</v>
      </c>
      <c r="AU79" s="2">
        <f>AT79*AU$99</f>
        <v>42.857347519679301</v>
      </c>
      <c r="AV79" s="2">
        <f>(AW79*AW64+AX79*AX64)/AV64</f>
        <v>0</v>
      </c>
      <c r="AW79" s="2">
        <f>AU79</f>
        <v>42.857347519679301</v>
      </c>
      <c r="AX79" s="2">
        <f>AW79*AX$99</f>
        <v>45.212770736216996</v>
      </c>
      <c r="AY79" s="2">
        <f>(AZ79*AZ64+BA79*BA64)/AY64</f>
        <v>0</v>
      </c>
      <c r="AZ79" s="2">
        <f>AX79</f>
        <v>45.212770736216996</v>
      </c>
      <c r="BA79" s="2">
        <f>AZ79*BA$99</f>
        <v>48.856015199589145</v>
      </c>
      <c r="BB79" s="2">
        <f>(BC79*BC64+BD79*BD64)/BB64</f>
        <v>0</v>
      </c>
      <c r="BC79" s="2">
        <f>BA79</f>
        <v>48.856015199589145</v>
      </c>
      <c r="BD79" s="2">
        <f>BC79*BD$99</f>
        <v>51.596634147720529</v>
      </c>
      <c r="BE79" s="2">
        <f>(BF79*BF64+BG79*BG64)/BE64</f>
        <v>0</v>
      </c>
      <c r="BF79" s="2">
        <f>BD79</f>
        <v>51.596634147720529</v>
      </c>
      <c r="BG79" s="2">
        <f>BF79*BG$99</f>
        <v>55.700689897224684</v>
      </c>
      <c r="BH79" s="2">
        <f>(BI79*BI64+BJ79*BJ64)/BH64</f>
        <v>0</v>
      </c>
      <c r="BI79" s="2">
        <f>BG79</f>
        <v>55.700689897224684</v>
      </c>
      <c r="BJ79" s="2">
        <f>BI79*BJ$99</f>
        <v>58.884059618926308</v>
      </c>
      <c r="BK79" s="2">
        <f>(BL79*BL64+BM79*BM64)/BK64</f>
        <v>0</v>
      </c>
      <c r="BL79" s="2">
        <f>BJ79</f>
        <v>58.884059618926308</v>
      </c>
      <c r="BM79" s="2">
        <f>BL79*BM$99</f>
        <v>63.512649517092477</v>
      </c>
      <c r="BN79" s="2">
        <f>(BO79*BO64+BP79*BP64)/BN64</f>
        <v>0</v>
      </c>
      <c r="BO79" s="2">
        <f>BM79</f>
        <v>63.512649517092477</v>
      </c>
      <c r="BP79" s="2">
        <f>BO79*BP$99</f>
        <v>67.204801443963618</v>
      </c>
      <c r="BQ79" s="2">
        <f>(BR79*BR64+BS79*BS64)/BQ64</f>
        <v>0</v>
      </c>
      <c r="BR79" s="2">
        <f>BP79</f>
        <v>67.204801443963618</v>
      </c>
      <c r="BS79" s="2">
        <f>BR79*BS$99</f>
        <v>71.111587557170026</v>
      </c>
      <c r="BT79" s="20">
        <f>[9]Расчет_тарифа_стр.1_3!AF40</f>
        <v>15.984654418523117</v>
      </c>
      <c r="BU79" s="21">
        <f>[9]Расчет_тарифа_стр.1_3!AG40</f>
        <v>15.3</v>
      </c>
      <c r="BV79" s="21">
        <f>[9]Расчет_тарифа_стр.1_3!AH40</f>
        <v>16.690000000000001</v>
      </c>
      <c r="BW79" s="21">
        <f>[9]Расчет_тарифа_стр.1_3!AI40</f>
        <v>15.984654418523117</v>
      </c>
      <c r="BX79" s="21">
        <f>[9]Расчет_тарифа_стр.1_3!AJ40</f>
        <v>17.495636302176102</v>
      </c>
      <c r="BY79" s="21">
        <f>[9]Расчет_тарифа_стр.1_3!AK40</f>
        <v>16.690000000000001</v>
      </c>
      <c r="BZ79" s="21">
        <f>[9]Расчет_тарифа_стр.1_3!AL40</f>
        <v>18.325620000000004</v>
      </c>
      <c r="CA79" s="21">
        <f>[9]Расчет_тарифа_стр.1_3!AM40</f>
        <v>17.495636302176102</v>
      </c>
      <c r="CB79" s="2">
        <f>(CC79*CC64+CD79*CD64)/CB64</f>
        <v>20.024842073443313</v>
      </c>
      <c r="CC79" s="2">
        <f>BZ79</f>
        <v>18.325620000000004</v>
      </c>
      <c r="CD79" s="2">
        <f>CC79*CD$99</f>
        <v>21.775417965000006</v>
      </c>
      <c r="CE79" s="2">
        <f>(CF79*CF64+CG79*CG64)/CE64</f>
        <v>21.775417965000003</v>
      </c>
      <c r="CF79" s="2">
        <f>CD79</f>
        <v>21.775417965000006</v>
      </c>
      <c r="CG79" s="2">
        <f>CF79*CG$99</f>
        <v>21.775417965000006</v>
      </c>
      <c r="CH79" s="2">
        <f>(CI79*CI64+CJ79*CJ64)/CH64</f>
        <v>23.768777071808618</v>
      </c>
      <c r="CI79" s="2">
        <f>CG79</f>
        <v>21.775417965000006</v>
      </c>
      <c r="CJ79" s="2">
        <f>CI79*CJ$99</f>
        <v>25.822379393795259</v>
      </c>
      <c r="CK79" s="2">
        <f>(CL79*CL64+CM79*CM64)/CK64</f>
        <v>25.32290452859381</v>
      </c>
      <c r="CL79" s="2">
        <f>CJ79</f>
        <v>25.822379393795259</v>
      </c>
      <c r="CM79" s="2">
        <f>CL79*CM$99</f>
        <v>24.808334555000918</v>
      </c>
      <c r="CN79" s="2">
        <f>(CO79*CO64+CP79*CP64)/CN64</f>
        <v>26.73083138357881</v>
      </c>
      <c r="CO79" s="2">
        <f>CM79</f>
        <v>24.808334555000918</v>
      </c>
      <c r="CP79" s="2">
        <f>CO79*CP$99</f>
        <v>28.711429830539213</v>
      </c>
      <c r="CQ79" s="2">
        <f>(CR79*CR64+CS79*CS64)/CQ64</f>
        <v>0</v>
      </c>
      <c r="CR79" s="2">
        <f>CP79</f>
        <v>28.711429830539213</v>
      </c>
      <c r="CS79" s="2">
        <f>CR79*CS$99</f>
        <v>23.289679753860941</v>
      </c>
      <c r="CT79" s="2">
        <f>(CU79*CU64+CV79*CV64)/CT64</f>
        <v>0</v>
      </c>
      <c r="CU79" s="2">
        <f>CS79</f>
        <v>23.289679753860941</v>
      </c>
      <c r="CV79" s="2">
        <f>CU79*CV$99</f>
        <v>31.876781781598652</v>
      </c>
      <c r="CW79" s="2">
        <f>(CX79*CX64+CY79*CY64)/CW64</f>
        <v>0</v>
      </c>
      <c r="CX79" s="2">
        <f>CV79</f>
        <v>31.876781781598652</v>
      </c>
      <c r="CY79" s="2">
        <f>CX79*CY$99</f>
        <v>26.191590936388849</v>
      </c>
      <c r="CZ79" s="2">
        <f>(DA79*DA64+DB79*DB64)/CZ64</f>
        <v>0</v>
      </c>
      <c r="DA79" s="2">
        <f>CY79</f>
        <v>26.191590936388849</v>
      </c>
      <c r="DB79" s="2">
        <f>DA79*DB$99</f>
        <v>35.408496073317124</v>
      </c>
      <c r="DC79" s="2">
        <f>(DD79*DD64+DE79*DE64)/DC64</f>
        <v>0</v>
      </c>
      <c r="DD79" s="2">
        <f>DB79</f>
        <v>35.408496073317124</v>
      </c>
      <c r="DE79" s="2">
        <f>DD79*DE$99</f>
        <v>29.453995035676499</v>
      </c>
      <c r="DF79" s="2">
        <f>(DG79*DG64+DH79*DH64)/DF64</f>
        <v>0</v>
      </c>
      <c r="DG79" s="2">
        <f>DE79</f>
        <v>29.453995035676499</v>
      </c>
      <c r="DH79" s="2">
        <f>DG79*DH$99</f>
        <v>38.193043756571988</v>
      </c>
      <c r="DI79" s="2">
        <f>(DJ79*DJ64+DK79*DK64)/DI64</f>
        <v>0</v>
      </c>
      <c r="DJ79" s="2">
        <f>DH79</f>
        <v>38.193043756571988</v>
      </c>
      <c r="DK79" s="2">
        <f>DJ79*DK$99</f>
        <v>33.683290190991052</v>
      </c>
      <c r="DL79" s="2">
        <f>(DM79*DM64+DN79*DN64)/DL64</f>
        <v>0</v>
      </c>
      <c r="DM79" s="2">
        <f>DK79</f>
        <v>33.683290190991052</v>
      </c>
      <c r="DN79" s="2">
        <f>DM79*DN$99</f>
        <v>43.130417382324232</v>
      </c>
      <c r="DO79" s="2">
        <f>(DP79*DP64+DQ79*DQ64)/DO64</f>
        <v>0</v>
      </c>
      <c r="DP79" s="2">
        <f>DN79</f>
        <v>43.130417382324232</v>
      </c>
      <c r="DQ79" s="2">
        <f>DP79*DQ$99</f>
        <v>38.499219891119068</v>
      </c>
      <c r="DR79" s="2">
        <f>(DS79*DS64+DT79*DT64)/DR64</f>
        <v>0</v>
      </c>
      <c r="DS79" s="2">
        <f>DQ79</f>
        <v>38.499219891119068</v>
      </c>
      <c r="DT79" s="2">
        <f>DS79*DT$99</f>
        <v>48.720614304025624</v>
      </c>
      <c r="DU79" s="2">
        <f>(DV79*DV64+DW79*DW64)/DU64</f>
        <v>0</v>
      </c>
      <c r="DV79" s="2">
        <f>DT79</f>
        <v>48.720614304025624</v>
      </c>
      <c r="DW79" s="2">
        <f>DV79*DW$99</f>
        <v>43.983022020847201</v>
      </c>
      <c r="DX79" s="2">
        <f>(DY79*DY64+DZ79*DZ64)/DX64</f>
        <v>0</v>
      </c>
      <c r="DY79" s="2">
        <f>DW79</f>
        <v>43.983022020847201</v>
      </c>
      <c r="DZ79" s="2">
        <f>DY79*DZ$99</f>
        <v>55.052052530049494</v>
      </c>
      <c r="EA79" s="2">
        <f>(EB79*EB64+EC79*EC64)/EA64</f>
        <v>0</v>
      </c>
      <c r="EB79" s="2">
        <f>DZ79</f>
        <v>55.052052530049494</v>
      </c>
      <c r="EC79" s="2">
        <f>EB79*EC$99</f>
        <v>50.227257591803273</v>
      </c>
      <c r="ED79" s="2">
        <f>(EE79*EE64+EF79*EF64)/ED64</f>
        <v>0</v>
      </c>
      <c r="EE79" s="2">
        <f>EC79</f>
        <v>50.227257591803273</v>
      </c>
      <c r="EF79" s="2">
        <f>EE79*EF$99</f>
        <v>62.225351650372851</v>
      </c>
      <c r="EG79" s="2">
        <f>(EH79*EH64+EI79*EI64)/EG64</f>
        <v>0</v>
      </c>
      <c r="EH79" s="2">
        <f>EF79</f>
        <v>62.225351650372851</v>
      </c>
      <c r="EI79" s="2">
        <f>EH79*EI$99</f>
        <v>77.089504258429599</v>
      </c>
    </row>
    <row r="80" spans="1:139" ht="30" hidden="1" outlineLevel="1">
      <c r="A80" s="1" t="s">
        <v>15</v>
      </c>
      <c r="B80" s="22" t="s">
        <v>177</v>
      </c>
      <c r="C80" s="19" t="s">
        <v>175</v>
      </c>
      <c r="D80" s="2">
        <f>[9]Расчет_тарифа_стр.1_3!D41</f>
        <v>30.79967599931765</v>
      </c>
      <c r="E80" s="2">
        <f>[9]Расчет_тарифа_стр.1_3!E41</f>
        <v>29.47</v>
      </c>
      <c r="F80" s="2">
        <f>[9]Расчет_тарифа_стр.1_3!F41</f>
        <v>32.15</v>
      </c>
      <c r="G80" s="2">
        <f>[9]Расчет_тарифа_стр.1_3!G41</f>
        <v>30.79967599931765</v>
      </c>
      <c r="H80" s="2">
        <f>[9]Расчет_тарифа_стр.1_3!H41</f>
        <v>33.176949902272362</v>
      </c>
      <c r="I80" s="2">
        <f>[9]Расчет_тарифа_стр.1_3!I41</f>
        <v>32.15</v>
      </c>
      <c r="J80" s="2">
        <f>[9]Расчет_тарифа_стр.1_3!J41</f>
        <v>34.221524762026</v>
      </c>
      <c r="K80" s="2">
        <f>[9]Расчет_тарифа_стр.1_3!K41</f>
        <v>33.176949902272362</v>
      </c>
      <c r="L80" s="2">
        <f>(M80*M65+N80*N65)/L65</f>
        <v>36.946959235800897</v>
      </c>
      <c r="M80" s="2">
        <f>J80</f>
        <v>34.221524762026</v>
      </c>
      <c r="N80" s="2">
        <f>M80*N$99</f>
        <v>40.70855699591565</v>
      </c>
      <c r="O80" s="2">
        <f>(P80*P65+Q80*Q65)/O65</f>
        <v>39.735816924273578</v>
      </c>
      <c r="P80" s="2">
        <f>N80</f>
        <v>40.70855699591565</v>
      </c>
      <c r="Q80" s="2">
        <f>P80*Q$99</f>
        <v>38.393257816772945</v>
      </c>
      <c r="R80" s="2">
        <f>(S80*S65+T80*T65)/R65</f>
        <v>41.560780943293224</v>
      </c>
      <c r="S80" s="2">
        <f>Q80</f>
        <v>38.393257816772945</v>
      </c>
      <c r="T80" s="2">
        <f>S80*T$99</f>
        <v>45.932541854252648</v>
      </c>
      <c r="U80" s="2">
        <f>(V80*V65+W80*W65)/U65</f>
        <v>45.238396204437421</v>
      </c>
      <c r="V80" s="2">
        <f>T80</f>
        <v>45.932541854252648</v>
      </c>
      <c r="W80" s="2">
        <f>V80*W$99</f>
        <v>44.280348323755184</v>
      </c>
      <c r="X80" s="2">
        <f>(Y80*Y65+Z80*Z65)/X65</f>
        <v>47.285227565273743</v>
      </c>
      <c r="Y80" s="2">
        <f>W80</f>
        <v>44.280348323755184</v>
      </c>
      <c r="Z80" s="2">
        <f>Y80*Z$99</f>
        <v>51.432510185008127</v>
      </c>
      <c r="AA80" s="2">
        <f>(AB80*AB65+AC80*AC65)/AA65</f>
        <v>0</v>
      </c>
      <c r="AB80" s="2">
        <f>Z80</f>
        <v>51.432510185008127</v>
      </c>
      <c r="AC80" s="2">
        <f>AB80*AC$99</f>
        <v>52.09659119818572</v>
      </c>
      <c r="AD80" s="2">
        <f>(AE80*AE65+AF80*AF65)/AD65</f>
        <v>0</v>
      </c>
      <c r="AE80" s="2">
        <f>AC80</f>
        <v>52.09659119818572</v>
      </c>
      <c r="AF80" s="2">
        <f>AE80*AF$99</f>
        <v>57.896173577582026</v>
      </c>
      <c r="AG80" s="2">
        <f>(AH80*AH65+AI80*AI65)/AG65</f>
        <v>0</v>
      </c>
      <c r="AH80" s="2">
        <f>AF80</f>
        <v>57.896173577582026</v>
      </c>
      <c r="AI80" s="2">
        <f>AH80*AI$99</f>
        <v>58.866463552366433</v>
      </c>
      <c r="AJ80" s="2">
        <f>(AK80*AK65+AL80*AL65)/AJ65</f>
        <v>0</v>
      </c>
      <c r="AK80" s="2">
        <f>AI80</f>
        <v>58.866463552366433</v>
      </c>
      <c r="AL80" s="2">
        <f>AK80*AL$99</f>
        <v>65.214496047492148</v>
      </c>
      <c r="AM80" s="2">
        <f>(AN80*AN65+AO80*AO65)/AM65</f>
        <v>0</v>
      </c>
      <c r="AN80" s="2">
        <f>AL80</f>
        <v>65.214496047492148</v>
      </c>
      <c r="AO80" s="2">
        <f>AN80*AO$99</f>
        <v>66.544405392809509</v>
      </c>
      <c r="AP80" s="2">
        <f>(AQ80*AQ65+AR80*AR65)/AP65</f>
        <v>0</v>
      </c>
      <c r="AQ80" s="2">
        <f>AO80</f>
        <v>66.544405392809509</v>
      </c>
      <c r="AR80" s="2">
        <f>AQ80*AR$99</f>
        <v>70.120216132551192</v>
      </c>
      <c r="AS80" s="2">
        <f>(AT80*AT65+AU80*AU65)/AS65</f>
        <v>0</v>
      </c>
      <c r="AT80" s="2">
        <f>AR80</f>
        <v>70.120216132551192</v>
      </c>
      <c r="AU80" s="2">
        <f>AT80*AU$99</f>
        <v>75.851286029291771</v>
      </c>
      <c r="AV80" s="2">
        <f>(AW80*AW65+AX80*AX65)/AV65</f>
        <v>0</v>
      </c>
      <c r="AW80" s="2">
        <f>AU80</f>
        <v>75.851286029291771</v>
      </c>
      <c r="AX80" s="2">
        <f>AW80*AX$99</f>
        <v>80.020043324306272</v>
      </c>
      <c r="AY80" s="2">
        <f>(AZ80*AZ65+BA80*BA65)/AY65</f>
        <v>0</v>
      </c>
      <c r="AZ80" s="2">
        <f>AX80</f>
        <v>80.020043324306272</v>
      </c>
      <c r="BA80" s="2">
        <f>AZ80*BA$99</f>
        <v>86.468057348948889</v>
      </c>
      <c r="BB80" s="2">
        <f>(BC80*BC65+BD80*BD65)/BB65</f>
        <v>0</v>
      </c>
      <c r="BC80" s="2">
        <f>BA80</f>
        <v>86.468057348948889</v>
      </c>
      <c r="BD80" s="2">
        <f>BC80*BD$99</f>
        <v>91.318555192674651</v>
      </c>
      <c r="BE80" s="2">
        <f>(BF80*BF65+BG80*BG65)/BE65</f>
        <v>0</v>
      </c>
      <c r="BF80" s="2">
        <f>BD80</f>
        <v>91.318555192674651</v>
      </c>
      <c r="BG80" s="2">
        <f>BF80*BG$99</f>
        <v>98.582138324898523</v>
      </c>
      <c r="BH80" s="2">
        <f>(BI80*BI65+BJ80*BJ65)/BH65</f>
        <v>0</v>
      </c>
      <c r="BI80" s="2">
        <f>BG80</f>
        <v>98.582138324898523</v>
      </c>
      <c r="BJ80" s="2">
        <f>BI80*BJ$99</f>
        <v>104.21624078975361</v>
      </c>
      <c r="BK80" s="2">
        <f>(BL80*BL65+BM80*BM65)/BK65</f>
        <v>0</v>
      </c>
      <c r="BL80" s="2">
        <f>BJ80</f>
        <v>104.21624078975361</v>
      </c>
      <c r="BM80" s="2">
        <f>BL80*BM$99</f>
        <v>112.40817324933668</v>
      </c>
      <c r="BN80" s="2">
        <f>(BO80*BO65+BP80*BP65)/BN65</f>
        <v>0</v>
      </c>
      <c r="BO80" s="2">
        <f>BM80</f>
        <v>112.40817324933668</v>
      </c>
      <c r="BP80" s="2">
        <f>BO80*BP$99</f>
        <v>118.94274638735247</v>
      </c>
      <c r="BQ80" s="2">
        <f>(BR80*BR65+BS80*BS65)/BQ65</f>
        <v>0</v>
      </c>
      <c r="BR80" s="2">
        <f>BP80</f>
        <v>118.94274638735247</v>
      </c>
      <c r="BS80" s="2">
        <f>BR80*BS$99</f>
        <v>125.85719088936028</v>
      </c>
      <c r="BT80" s="20" t="e">
        <f>[9]Расчет_тарифа_стр.1_3!AF41</f>
        <v>#DIV/0!</v>
      </c>
      <c r="BU80" s="21">
        <f>[9]Расчет_тарифа_стр.1_3!AG41</f>
        <v>0</v>
      </c>
      <c r="BV80" s="21">
        <f>[9]Расчет_тарифа_стр.1_3!AH41</f>
        <v>0</v>
      </c>
      <c r="BW80" s="21" t="e">
        <f>[9]Расчет_тарифа_стр.1_3!AI41</f>
        <v>#DIV/0!</v>
      </c>
      <c r="BX80" s="21" t="e">
        <f>[9]Расчет_тарифа_стр.1_3!AJ41</f>
        <v>#DIV/0!</v>
      </c>
      <c r="BY80" s="21">
        <v>40.200000000000003</v>
      </c>
      <c r="BZ80" s="21">
        <v>42.780416116216514</v>
      </c>
      <c r="CA80" s="21" t="e">
        <f>[9]Расчет_тарифа_стр.1_3!AM41</f>
        <v>#DIV/0!</v>
      </c>
      <c r="CB80" s="2">
        <f>(CC80*CC65+CD80*CD65)/CB65</f>
        <v>46.751897984722333</v>
      </c>
      <c r="CC80" s="2">
        <f>BZ80</f>
        <v>42.780416116216514</v>
      </c>
      <c r="CD80" s="2">
        <f>CC80*CD$99</f>
        <v>50.833829450094278</v>
      </c>
      <c r="CE80" s="2">
        <f>(CF80*CF65+CG80*CG65)/CE65</f>
        <v>50.833829450094285</v>
      </c>
      <c r="CF80" s="2">
        <f>CD80</f>
        <v>50.833829450094278</v>
      </c>
      <c r="CG80" s="2">
        <f>CF80*CG$99</f>
        <v>50.833829450094278</v>
      </c>
      <c r="CH80" s="2">
        <f>(CI80*CI65+CJ80*CJ65)/CH65</f>
        <v>55.492778785697681</v>
      </c>
      <c r="CI80" s="2">
        <f>CG80</f>
        <v>50.833829450094278</v>
      </c>
      <c r="CJ80" s="2">
        <f>CI80*CJ$99</f>
        <v>60.2812966533943</v>
      </c>
      <c r="CK80" s="2">
        <f>(CL80*CL65+CM80*CM65)/CK65</f>
        <v>59.113906350546927</v>
      </c>
      <c r="CL80" s="2">
        <f>CJ80</f>
        <v>60.2812966533943</v>
      </c>
      <c r="CM80" s="2">
        <f>CL80*CM$99</f>
        <v>57.9140501338155</v>
      </c>
      <c r="CN80" s="2">
        <f>(CO80*CO65+CP80*CP65)/CN65</f>
        <v>62.407377648967831</v>
      </c>
      <c r="CO80" s="2">
        <f>CM80</f>
        <v>57.9140501338155</v>
      </c>
      <c r="CP80" s="2">
        <f>CO80*CP$99</f>
        <v>67.025667641368685</v>
      </c>
      <c r="CQ80" s="2">
        <f>(CR80*CR65+CS80*CS65)/CQ65</f>
        <v>0</v>
      </c>
      <c r="CR80" s="2">
        <f>CP80</f>
        <v>67.025667641368685</v>
      </c>
      <c r="CS80" s="2">
        <f>CR80*CS$99</f>
        <v>54.368812137520784</v>
      </c>
      <c r="CT80" s="2">
        <f>(CU80*CU65+CV80*CV65)/CT65</f>
        <v>0</v>
      </c>
      <c r="CU80" s="2">
        <f>CS80</f>
        <v>54.368812137520784</v>
      </c>
      <c r="CV80" s="2">
        <f>CU80*CV$99</f>
        <v>74.415053300385978</v>
      </c>
      <c r="CW80" s="2">
        <f>(CX80*CX65+CY80*CY65)/CW65</f>
        <v>0</v>
      </c>
      <c r="CX80" s="2">
        <f>CV80</f>
        <v>74.415053300385978</v>
      </c>
      <c r="CY80" s="2">
        <f>CX80*CY$99</f>
        <v>61.143206014554451</v>
      </c>
      <c r="CZ80" s="2">
        <f>(DA80*DA65+DB80*DB65)/CZ65</f>
        <v>0</v>
      </c>
      <c r="DA80" s="2">
        <f>CY80</f>
        <v>61.143206014554451</v>
      </c>
      <c r="DB80" s="2">
        <f>DA80*DB$99</f>
        <v>82.659696974286518</v>
      </c>
      <c r="DC80" s="2">
        <f>(DD80*DD65+DE80*DE65)/DC65</f>
        <v>0</v>
      </c>
      <c r="DD80" s="2">
        <f>DB80</f>
        <v>82.659696974286518</v>
      </c>
      <c r="DE80" s="2">
        <f>DD80*DE$99</f>
        <v>68.759155974598158</v>
      </c>
      <c r="DF80" s="2">
        <f>(DG80*DG65+DH80*DH65)/DF65</f>
        <v>0</v>
      </c>
      <c r="DG80" s="2">
        <f>DE80</f>
        <v>68.759155974598158</v>
      </c>
      <c r="DH80" s="2">
        <f>DG80*DH$99</f>
        <v>89.160110525647369</v>
      </c>
      <c r="DI80" s="2">
        <f>(DJ80*DJ65+DK80*DK65)/DI65</f>
        <v>0</v>
      </c>
      <c r="DJ80" s="2">
        <f>DH80</f>
        <v>89.160110525647369</v>
      </c>
      <c r="DK80" s="2">
        <f>DJ80*DK$99</f>
        <v>78.632273862159664</v>
      </c>
      <c r="DL80" s="2">
        <f>(DM80*DM65+DN80*DN65)/DL65</f>
        <v>0</v>
      </c>
      <c r="DM80" s="2">
        <f>DK80</f>
        <v>78.632273862159664</v>
      </c>
      <c r="DN80" s="2">
        <f>DM80*DN$99</f>
        <v>100.6862088639799</v>
      </c>
      <c r="DO80" s="2">
        <f>(DP80*DP65+DQ80*DQ65)/DO65</f>
        <v>0</v>
      </c>
      <c r="DP80" s="2">
        <f>DN80</f>
        <v>100.6862088639799</v>
      </c>
      <c r="DQ80" s="2">
        <f>DP80*DQ$99</f>
        <v>89.874866285113015</v>
      </c>
      <c r="DR80" s="2">
        <f>(DS80*DS65+DT80*DT65)/DR65</f>
        <v>0</v>
      </c>
      <c r="DS80" s="2">
        <f>DQ80</f>
        <v>89.874866285113015</v>
      </c>
      <c r="DT80" s="2">
        <f>DS80*DT$99</f>
        <v>113.73629669085715</v>
      </c>
      <c r="DU80" s="2">
        <f>(DV80*DV65+DW80*DW65)/DU65</f>
        <v>0</v>
      </c>
      <c r="DV80" s="2">
        <f>DT80</f>
        <v>113.73629669085715</v>
      </c>
      <c r="DW80" s="2">
        <f>DV80*DW$99</f>
        <v>102.67657978832675</v>
      </c>
      <c r="DX80" s="2">
        <f>(DY80*DY65+DZ80*DZ65)/DX65</f>
        <v>0</v>
      </c>
      <c r="DY80" s="2">
        <f>DW80</f>
        <v>102.67657978832675</v>
      </c>
      <c r="DZ80" s="2">
        <f>DY80*DZ$99</f>
        <v>128.51678225824426</v>
      </c>
      <c r="EA80" s="2">
        <f>(EB80*EB65+EC80*EC65)/EA65</f>
        <v>0</v>
      </c>
      <c r="EB80" s="2">
        <f>DZ80</f>
        <v>128.51678225824426</v>
      </c>
      <c r="EC80" s="2">
        <f>EB80*EC$99</f>
        <v>117.25349429671344</v>
      </c>
      <c r="ED80" s="2">
        <f>(EE80*EE65+EF80*EF65)/ED65</f>
        <v>0</v>
      </c>
      <c r="EE80" s="2">
        <f>EC80</f>
        <v>117.25349429671344</v>
      </c>
      <c r="EF80" s="2">
        <f>EE80*EF$99</f>
        <v>145.26255791514006</v>
      </c>
      <c r="EG80" s="2">
        <f>(EH80*EH65+EI80*EI65)/EG65</f>
        <v>0</v>
      </c>
      <c r="EH80" s="2">
        <f>EF80</f>
        <v>145.26255791514006</v>
      </c>
      <c r="EI80" s="2">
        <f>EH80*EI$99</f>
        <v>179.96231889390162</v>
      </c>
    </row>
    <row r="81" spans="1:139" ht="60" hidden="1" outlineLevel="1">
      <c r="A81" s="1" t="s">
        <v>16</v>
      </c>
      <c r="B81" s="22" t="s">
        <v>186</v>
      </c>
      <c r="C81" s="19" t="s">
        <v>175</v>
      </c>
      <c r="D81" s="2">
        <f>[9]Расчет_тарифа_стр.1_3!D42</f>
        <v>52.191804802478693</v>
      </c>
      <c r="E81" s="2">
        <f>[9]Расчет_тарифа_стр.1_3!E42</f>
        <v>49.91</v>
      </c>
      <c r="F81" s="2">
        <f>[9]Расчет_тарифа_стр.1_3!F42</f>
        <v>54.45</v>
      </c>
      <c r="G81" s="2">
        <f>[9]Расчет_тарифа_стр.1_3!G42</f>
        <v>52.191804802478693</v>
      </c>
      <c r="H81" s="2">
        <f>[9]Расчет_тарифа_стр.1_3!H42</f>
        <v>44.422785379751971</v>
      </c>
      <c r="I81" s="2">
        <f>[9]Расчет_тарифа_стр.1_3!I42</f>
        <v>54.45</v>
      </c>
      <c r="J81" s="2">
        <f>[9]Расчет_тарифа_стр.1_3!J42</f>
        <v>34.221524762026</v>
      </c>
      <c r="K81" s="2">
        <f>[9]Расчет_тарифа_стр.1_3!K42</f>
        <v>44.422785379751971</v>
      </c>
      <c r="L81" s="2">
        <f>(M81*M66+N81*N66)/L66</f>
        <v>37.440327813917314</v>
      </c>
      <c r="M81" s="2">
        <f>J81</f>
        <v>34.221524762026</v>
      </c>
      <c r="N81" s="2">
        <f>M81*N$99</f>
        <v>40.70855699591565</v>
      </c>
      <c r="O81" s="2">
        <f>(P81*P66+Q81*Q66)/O66</f>
        <v>39.559727794029989</v>
      </c>
      <c r="P81" s="2">
        <f>N81</f>
        <v>40.70855699591565</v>
      </c>
      <c r="Q81" s="2">
        <f>P81*Q$99</f>
        <v>38.393257816772945</v>
      </c>
      <c r="R81" s="2">
        <f>(S81*S66+T81*T66)/R66</f>
        <v>42.134178101111395</v>
      </c>
      <c r="S81" s="2">
        <f>Q81</f>
        <v>38.393257816772945</v>
      </c>
      <c r="T81" s="2">
        <f>S81*T$99</f>
        <v>45.932541854252648</v>
      </c>
      <c r="U81" s="2">
        <f>(V81*V66+W81*W66)/U66</f>
        <v>45.112739302556122</v>
      </c>
      <c r="V81" s="2">
        <f>T81</f>
        <v>45.932541854252648</v>
      </c>
      <c r="W81" s="2">
        <f>V81*W$99</f>
        <v>44.280348323755184</v>
      </c>
      <c r="X81" s="2">
        <f>(Y81*Y66+Z81*Z66)/X66</f>
        <v>47.829182304624418</v>
      </c>
      <c r="Y81" s="2">
        <f>W81</f>
        <v>44.280348323755184</v>
      </c>
      <c r="Z81" s="2">
        <f>Y81*Z$99</f>
        <v>51.432510185008127</v>
      </c>
      <c r="AA81" s="2">
        <f>(AB81*AB66+AC81*AC66)/AA66</f>
        <v>0</v>
      </c>
      <c r="AB81" s="2">
        <f>Z81</f>
        <v>51.432510185008127</v>
      </c>
      <c r="AC81" s="2">
        <f>AB81*AC$99</f>
        <v>52.09659119818572</v>
      </c>
      <c r="AD81" s="2">
        <f>(AE81*AE66+AF81*AF66)/AD66</f>
        <v>0</v>
      </c>
      <c r="AE81" s="2">
        <f>AC81</f>
        <v>52.09659119818572</v>
      </c>
      <c r="AF81" s="2">
        <f>AE81*AF$99</f>
        <v>57.896173577582026</v>
      </c>
      <c r="AG81" s="2">
        <f>(AH81*AH66+AI81*AI66)/AG66</f>
        <v>0</v>
      </c>
      <c r="AH81" s="2">
        <f>AF81</f>
        <v>57.896173577582026</v>
      </c>
      <c r="AI81" s="2">
        <f>AH81*AI$99</f>
        <v>58.866463552366433</v>
      </c>
      <c r="AJ81" s="2">
        <f>(AK81*AK66+AL81*AL66)/AJ66</f>
        <v>0</v>
      </c>
      <c r="AK81" s="2">
        <f>AI81</f>
        <v>58.866463552366433</v>
      </c>
      <c r="AL81" s="2">
        <f>AK81*AL$99</f>
        <v>65.214496047492148</v>
      </c>
      <c r="AM81" s="2">
        <f>(AN81*AN66+AO81*AO66)/AM66</f>
        <v>0</v>
      </c>
      <c r="AN81" s="2">
        <f>AL81</f>
        <v>65.214496047492148</v>
      </c>
      <c r="AO81" s="2">
        <f>AN81*AO$99</f>
        <v>66.544405392809509</v>
      </c>
      <c r="AP81" s="2">
        <f>(AQ81*AQ66+AR81*AR66)/AP66</f>
        <v>0</v>
      </c>
      <c r="AQ81" s="2">
        <f>AO81</f>
        <v>66.544405392809509</v>
      </c>
      <c r="AR81" s="2">
        <f>AQ81*AR$99</f>
        <v>70.120216132551192</v>
      </c>
      <c r="AS81" s="2">
        <f>(AT81*AT66+AU81*AU66)/AS66</f>
        <v>0</v>
      </c>
      <c r="AT81" s="2">
        <f>AR81</f>
        <v>70.120216132551192</v>
      </c>
      <c r="AU81" s="2">
        <f>AT81*AU$99</f>
        <v>75.851286029291771</v>
      </c>
      <c r="AV81" s="2">
        <f>(AW81*AW66+AX81*AX66)/AV66</f>
        <v>0</v>
      </c>
      <c r="AW81" s="2">
        <f>AU81</f>
        <v>75.851286029291771</v>
      </c>
      <c r="AX81" s="2">
        <f>AW81*AX$99</f>
        <v>80.020043324306272</v>
      </c>
      <c r="AY81" s="2">
        <f>(AZ81*AZ66+BA81*BA66)/AY66</f>
        <v>0</v>
      </c>
      <c r="AZ81" s="2">
        <f>AX81</f>
        <v>80.020043324306272</v>
      </c>
      <c r="BA81" s="2">
        <f>AZ81*BA$99</f>
        <v>86.468057348948889</v>
      </c>
      <c r="BB81" s="2">
        <f>(BC81*BC66+BD81*BD66)/BB66</f>
        <v>0</v>
      </c>
      <c r="BC81" s="2">
        <f>BA81</f>
        <v>86.468057348948889</v>
      </c>
      <c r="BD81" s="2">
        <f>BC81*BD$99</f>
        <v>91.318555192674651</v>
      </c>
      <c r="BE81" s="2">
        <f>(BF81*BF66+BG81*BG66)/BE66</f>
        <v>0</v>
      </c>
      <c r="BF81" s="2">
        <f>BD81</f>
        <v>91.318555192674651</v>
      </c>
      <c r="BG81" s="2">
        <f>BF81*BG$99</f>
        <v>98.582138324898523</v>
      </c>
      <c r="BH81" s="2">
        <f>(BI81*BI66+BJ81*BJ66)/BH66</f>
        <v>0</v>
      </c>
      <c r="BI81" s="2">
        <f>BG81</f>
        <v>98.582138324898523</v>
      </c>
      <c r="BJ81" s="2">
        <f>BI81*BJ$99</f>
        <v>104.21624078975361</v>
      </c>
      <c r="BK81" s="2">
        <f>(BL81*BL66+BM81*BM66)/BK66</f>
        <v>0</v>
      </c>
      <c r="BL81" s="2">
        <f>BJ81</f>
        <v>104.21624078975361</v>
      </c>
      <c r="BM81" s="2">
        <f>BL81*BM$99</f>
        <v>112.40817324933668</v>
      </c>
      <c r="BN81" s="2">
        <f>(BO81*BO66+BP81*BP66)/BN66</f>
        <v>0</v>
      </c>
      <c r="BO81" s="2">
        <f>BM81</f>
        <v>112.40817324933668</v>
      </c>
      <c r="BP81" s="2">
        <f>BO81*BP$99</f>
        <v>118.94274638735247</v>
      </c>
      <c r="BQ81" s="2">
        <f>(BR81*BR66+BS81*BS66)/BQ66</f>
        <v>0</v>
      </c>
      <c r="BR81" s="2">
        <f>BP81</f>
        <v>118.94274638735247</v>
      </c>
      <c r="BS81" s="2">
        <f>BR81*BS$99</f>
        <v>125.85719088936028</v>
      </c>
      <c r="BT81" s="20">
        <f>[9]Расчет_тарифа_стр.1_3!AF42</f>
        <v>38.498405619352781</v>
      </c>
      <c r="BU81" s="21">
        <f>[9]Расчет_тарифа_стр.1_3!AG42</f>
        <v>36.85</v>
      </c>
      <c r="BV81" s="21">
        <f>[9]Расчет_тарифа_стр.1_3!AH42</f>
        <v>40.200000000000003</v>
      </c>
      <c r="BW81" s="21">
        <f>[9]Расчет_тарифа_стр.1_3!AI42</f>
        <v>38.498405619352781</v>
      </c>
      <c r="BX81" s="21">
        <f>[9]Расчет_тарифа_стр.1_3!AJ42</f>
        <v>41.469723112310383</v>
      </c>
      <c r="BY81" s="21">
        <f>[9]Расчет_тарифа_стр.1_3!AK42</f>
        <v>40.200000000000003</v>
      </c>
      <c r="BZ81" s="21">
        <f>[9]Расчет_тарифа_стр.1_3!AL42</f>
        <v>42.780416116216514</v>
      </c>
      <c r="CA81" s="21">
        <f>[9]Расчет_тарифа_стр.1_3!AM42</f>
        <v>41.469723112310383</v>
      </c>
      <c r="CB81" s="2" t="e">
        <f>(CC81*CC66+CD81*CD66)/CB66</f>
        <v>#DIV/0!</v>
      </c>
      <c r="CC81" s="2">
        <f>BZ81</f>
        <v>42.780416116216514</v>
      </c>
      <c r="CD81" s="2">
        <f>CC81*CD$99</f>
        <v>50.833829450094278</v>
      </c>
      <c r="CE81" s="2" t="e">
        <f>(CF81*CF66+CG81*CG66)/CE66</f>
        <v>#DIV/0!</v>
      </c>
      <c r="CF81" s="2">
        <f>CD81</f>
        <v>50.833829450094278</v>
      </c>
      <c r="CG81" s="2">
        <f>CF81*CG$99</f>
        <v>50.833829450094278</v>
      </c>
      <c r="CH81" s="2" t="e">
        <f>(CI81*CI66+CJ81*CJ66)/CH66</f>
        <v>#DIV/0!</v>
      </c>
      <c r="CI81" s="2">
        <f>CG81</f>
        <v>50.833829450094278</v>
      </c>
      <c r="CJ81" s="2">
        <f>CI81*CJ$99</f>
        <v>60.2812966533943</v>
      </c>
      <c r="CK81" s="2" t="e">
        <f>(CL81*CL66+CM81*CM66)/CK66</f>
        <v>#DIV/0!</v>
      </c>
      <c r="CL81" s="2">
        <f>CJ81</f>
        <v>60.2812966533943</v>
      </c>
      <c r="CM81" s="2">
        <f>CL81*CM$99</f>
        <v>57.9140501338155</v>
      </c>
      <c r="CN81" s="2" t="e">
        <f>(CO81*CO66+CP81*CP66)/CN66</f>
        <v>#DIV/0!</v>
      </c>
      <c r="CO81" s="2">
        <f>CM81</f>
        <v>57.9140501338155</v>
      </c>
      <c r="CP81" s="2">
        <f>CO81*CP$99</f>
        <v>67.025667641368685</v>
      </c>
      <c r="CQ81" s="2">
        <f>(CR81*CR66+CS81*CS66)/CQ66</f>
        <v>0</v>
      </c>
      <c r="CR81" s="2">
        <f>CP81</f>
        <v>67.025667641368685</v>
      </c>
      <c r="CS81" s="2">
        <f>CR81*CS$99</f>
        <v>54.368812137520784</v>
      </c>
      <c r="CT81" s="2">
        <f>(CU81*CU66+CV81*CV66)/CT66</f>
        <v>0</v>
      </c>
      <c r="CU81" s="2">
        <f>CS81</f>
        <v>54.368812137520784</v>
      </c>
      <c r="CV81" s="2">
        <f>CU81*CV$99</f>
        <v>74.415053300385978</v>
      </c>
      <c r="CW81" s="2">
        <f>(CX81*CX66+CY81*CY66)/CW66</f>
        <v>0</v>
      </c>
      <c r="CX81" s="2">
        <f>CV81</f>
        <v>74.415053300385978</v>
      </c>
      <c r="CY81" s="2">
        <f>CX81*CY$99</f>
        <v>61.143206014554451</v>
      </c>
      <c r="CZ81" s="2">
        <f>(DA81*DA66+DB81*DB66)/CZ66</f>
        <v>0</v>
      </c>
      <c r="DA81" s="2">
        <f>CY81</f>
        <v>61.143206014554451</v>
      </c>
      <c r="DB81" s="2">
        <f>DA81*DB$99</f>
        <v>82.659696974286518</v>
      </c>
      <c r="DC81" s="2">
        <f>(DD81*DD66+DE81*DE66)/DC66</f>
        <v>0</v>
      </c>
      <c r="DD81" s="2">
        <f>DB81</f>
        <v>82.659696974286518</v>
      </c>
      <c r="DE81" s="2">
        <f>DD81*DE$99</f>
        <v>68.759155974598158</v>
      </c>
      <c r="DF81" s="2">
        <f>(DG81*DG66+DH81*DH66)/DF66</f>
        <v>0</v>
      </c>
      <c r="DG81" s="2">
        <f>DE81</f>
        <v>68.759155974598158</v>
      </c>
      <c r="DH81" s="2">
        <f>DG81*DH$99</f>
        <v>89.160110525647369</v>
      </c>
      <c r="DI81" s="2">
        <f>(DJ81*DJ66+DK81*DK66)/DI66</f>
        <v>0</v>
      </c>
      <c r="DJ81" s="2">
        <f>DH81</f>
        <v>89.160110525647369</v>
      </c>
      <c r="DK81" s="2">
        <f>DJ81*DK$99</f>
        <v>78.632273862159664</v>
      </c>
      <c r="DL81" s="2">
        <f>(DM81*DM66+DN81*DN66)/DL66</f>
        <v>0</v>
      </c>
      <c r="DM81" s="2">
        <f>DK81</f>
        <v>78.632273862159664</v>
      </c>
      <c r="DN81" s="2">
        <f>DM81*DN$99</f>
        <v>100.6862088639799</v>
      </c>
      <c r="DO81" s="2">
        <f>(DP81*DP66+DQ81*DQ66)/DO66</f>
        <v>0</v>
      </c>
      <c r="DP81" s="2">
        <f>DN81</f>
        <v>100.6862088639799</v>
      </c>
      <c r="DQ81" s="2">
        <f>DP81*DQ$99</f>
        <v>89.874866285113015</v>
      </c>
      <c r="DR81" s="2">
        <f>(DS81*DS66+DT81*DT66)/DR66</f>
        <v>0</v>
      </c>
      <c r="DS81" s="2">
        <f>DQ81</f>
        <v>89.874866285113015</v>
      </c>
      <c r="DT81" s="2">
        <f>DS81*DT$99</f>
        <v>113.73629669085715</v>
      </c>
      <c r="DU81" s="2">
        <f>(DV81*DV66+DW81*DW66)/DU66</f>
        <v>0</v>
      </c>
      <c r="DV81" s="2">
        <f>DT81</f>
        <v>113.73629669085715</v>
      </c>
      <c r="DW81" s="2">
        <f>DV81*DW$99</f>
        <v>102.67657978832675</v>
      </c>
      <c r="DX81" s="2">
        <f>(DY81*DY66+DZ81*DZ66)/DX66</f>
        <v>0</v>
      </c>
      <c r="DY81" s="2">
        <f>DW81</f>
        <v>102.67657978832675</v>
      </c>
      <c r="DZ81" s="2">
        <f>DY81*DZ$99</f>
        <v>128.51678225824426</v>
      </c>
      <c r="EA81" s="2">
        <f>(EB81*EB66+EC81*EC66)/EA66</f>
        <v>0</v>
      </c>
      <c r="EB81" s="2">
        <f>DZ81</f>
        <v>128.51678225824426</v>
      </c>
      <c r="EC81" s="2">
        <f>EB81*EC$99</f>
        <v>117.25349429671344</v>
      </c>
      <c r="ED81" s="2">
        <f>(EE81*EE66+EF81*EF66)/ED66</f>
        <v>0</v>
      </c>
      <c r="EE81" s="2">
        <f>EC81</f>
        <v>117.25349429671344</v>
      </c>
      <c r="EF81" s="2">
        <f>EE81*EF$99</f>
        <v>145.26255791514006</v>
      </c>
      <c r="EG81" s="2">
        <f>(EH81*EH66+EI81*EI66)/EG66</f>
        <v>0</v>
      </c>
      <c r="EH81" s="2">
        <f>EF81</f>
        <v>145.26255791514006</v>
      </c>
      <c r="EI81" s="2">
        <f>EH81*EI$99</f>
        <v>179.96231889390162</v>
      </c>
    </row>
    <row r="82" spans="1:139" hidden="1" outlineLevel="1"/>
    <row r="83" spans="1:139" hidden="1" outlineLevel="1"/>
    <row r="84" spans="1:139" hidden="1" outlineLevel="1"/>
    <row r="85" spans="1:139" hidden="1" outlineLevel="1"/>
    <row r="86" spans="1:139" hidden="1" outlineLevel="1">
      <c r="A86" s="17">
        <v>6</v>
      </c>
      <c r="B86" s="18" t="s">
        <v>179</v>
      </c>
      <c r="C86" s="19" t="s">
        <v>8</v>
      </c>
      <c r="D86" s="4" t="str">
        <f>[9]Расчет_тарифа_стр.1_3!D47</f>
        <v>х</v>
      </c>
      <c r="E86" s="4" t="str">
        <f>[9]Расчет_тарифа_стр.1_3!E47</f>
        <v>х</v>
      </c>
      <c r="F86" s="4" t="str">
        <f>[9]Расчет_тарифа_стр.1_3!F47</f>
        <v>х</v>
      </c>
      <c r="G86" s="4" t="str">
        <f>[9]Расчет_тарифа_стр.1_3!G47</f>
        <v>х</v>
      </c>
      <c r="H86" s="4">
        <f>[9]Расчет_тарифа_стр.1_3!H47</f>
        <v>1.0840077681630531</v>
      </c>
      <c r="I86" s="4">
        <f>[9]Расчет_тарифа_стр.1_3!I47</f>
        <v>1.1005817034785996</v>
      </c>
      <c r="J86" s="4">
        <f>[9]Расчет_тарифа_стр.1_3!J47</f>
        <v>0.98425758167269739</v>
      </c>
      <c r="K86" s="4">
        <f>[9]Расчет_тарифа_стр.1_3!K47</f>
        <v>0</v>
      </c>
      <c r="L86" s="4">
        <f>[9]Расчет_тарифа_стр.1_3!L47</f>
        <v>1.0675646064956092</v>
      </c>
      <c r="M86" s="4">
        <f>M76/J76</f>
        <v>1.0052381781144599</v>
      </c>
      <c r="N86" s="4">
        <f>N76/M76</f>
        <v>1.1703291282807622</v>
      </c>
      <c r="O86" s="4">
        <f>[9]Расчет_тарифа_стр.1_3!M47</f>
        <v>1.0858501373511047</v>
      </c>
      <c r="P86" s="4">
        <f>P76/N76</f>
        <v>1.0164320200655765</v>
      </c>
      <c r="Q86" s="4">
        <f>Q76/P76</f>
        <v>0.9811124970920071</v>
      </c>
      <c r="R86" s="4">
        <f>[9]Расчет_тарифа_стр.1_3!N47</f>
        <v>1.0274305387513978</v>
      </c>
      <c r="S86" s="4">
        <f>S76/Q76</f>
        <v>0.96128120148851282</v>
      </c>
      <c r="T86" s="4">
        <f>T76/S76</f>
        <v>1.1582032924738168</v>
      </c>
      <c r="U86" s="4">
        <f>[9]Расчет_тарифа_стр.1_3!O47</f>
        <v>1.0400560468945166</v>
      </c>
      <c r="V86" s="4">
        <f>V76/T76</f>
        <v>1.0329533750889817</v>
      </c>
      <c r="W86" s="4">
        <f>W76/V76</f>
        <v>0.87621921710260853</v>
      </c>
      <c r="X86" s="4">
        <f>[9]Расчет_тарифа_стр.1_3!P47</f>
        <v>1.0418402385132433</v>
      </c>
      <c r="Y86" s="4">
        <f>Y76/W76</f>
        <v>1.1002155410238035</v>
      </c>
      <c r="Z86" s="4">
        <f>Z76/Y76</f>
        <v>1.0276554429315603</v>
      </c>
      <c r="AA86" s="4">
        <f>[9]Расчет_тарифа_стр.1_3!Q47</f>
        <v>1.0314716544839135</v>
      </c>
      <c r="AB86" s="4">
        <f>AB76/Z76</f>
        <v>0</v>
      </c>
      <c r="AC86" s="4" t="e">
        <f>AC76/AB76</f>
        <v>#DIV/0!</v>
      </c>
      <c r="AD86" s="4">
        <f>[9]Расчет_тарифа_стр.1_3!R47</f>
        <v>1.0328703402721855</v>
      </c>
      <c r="AE86" s="4">
        <f>AE76/AC76</f>
        <v>0</v>
      </c>
      <c r="AF86" s="4" t="e">
        <f>AF76/AE76</f>
        <v>#DIV/0!</v>
      </c>
      <c r="AG86" s="4">
        <f>[9]Расчет_тарифа_стр.1_3!S47</f>
        <v>1.0354734296464099</v>
      </c>
      <c r="AH86" s="4">
        <f>AH76/AF76</f>
        <v>0</v>
      </c>
      <c r="AI86" s="4" t="e">
        <f>AI76/AH76</f>
        <v>#DIV/0!</v>
      </c>
      <c r="AJ86" s="4">
        <f>[9]Расчет_тарифа_стр.1_3!T47</f>
        <v>1.0329982901486052</v>
      </c>
      <c r="AK86" s="4">
        <f>AK76/AI76</f>
        <v>0</v>
      </c>
      <c r="AL86" s="4" t="e">
        <f>AL76/AK76</f>
        <v>#DIV/0!</v>
      </c>
      <c r="AM86" s="4">
        <f>[9]Расчет_тарифа_стр.1_3!U47</f>
        <v>1.0355132317681339</v>
      </c>
      <c r="AN86" s="4">
        <f>AN76/AL76</f>
        <v>0</v>
      </c>
      <c r="AO86" s="4" t="e">
        <f>AO76/AN76</f>
        <v>#DIV/0!</v>
      </c>
      <c r="AP86" s="4">
        <f>[9]Расчет_тарифа_стр.1_3!V47</f>
        <v>1.0331176838696776</v>
      </c>
      <c r="AQ86" s="4">
        <f>AQ76/AO76</f>
        <v>0</v>
      </c>
      <c r="AR86" s="4" t="e">
        <f>AR76/AQ76</f>
        <v>#DIV/0!</v>
      </c>
      <c r="AS86" s="4">
        <f>[9]Расчет_тарифа_стр.1_3!W47</f>
        <v>1.0355221148290199</v>
      </c>
      <c r="AT86" s="4">
        <f>AT76/AR76</f>
        <v>0</v>
      </c>
      <c r="AU86" s="4" t="e">
        <f>AU76/AT76</f>
        <v>#DIV/0!</v>
      </c>
      <c r="AV86" s="4">
        <f>[9]Расчет_тарифа_стр.1_3!X47</f>
        <v>1.0352236016973813</v>
      </c>
      <c r="AW86" s="4">
        <f>AW76/AU76</f>
        <v>0</v>
      </c>
      <c r="AX86" s="4" t="e">
        <f>AX76/AW76</f>
        <v>#DIV/0!</v>
      </c>
      <c r="AY86" s="4">
        <f>[9]Расчет_тарифа_стр.1_3!Y47</f>
        <v>1.031424861992899</v>
      </c>
      <c r="AZ86" s="4">
        <f>AZ76/AX76</f>
        <v>0</v>
      </c>
      <c r="BA86" s="4" t="e">
        <f>BA76/AZ76</f>
        <v>#DIV/0!</v>
      </c>
      <c r="BB86" s="4">
        <f>[9]Расчет_тарифа_стр.1_3!Z47</f>
        <v>1.034005555711575</v>
      </c>
      <c r="BC86" s="4">
        <f>BC76/BA76</f>
        <v>0</v>
      </c>
      <c r="BD86" s="4" t="e">
        <f>BD76/BC76</f>
        <v>#DIV/0!</v>
      </c>
      <c r="BE86" s="4">
        <f>[9]Расчет_тарифа_стр.1_3!AA47</f>
        <v>1.0354145680699229</v>
      </c>
      <c r="BF86" s="4">
        <f>BF76/BD76</f>
        <v>0</v>
      </c>
      <c r="BG86" s="4" t="e">
        <f>BG76/BF76</f>
        <v>#DIV/0!</v>
      </c>
      <c r="BH86" s="4">
        <f>[9]Расчет_тарифа_стр.1_3!AB47</f>
        <v>1.0318528180981423</v>
      </c>
      <c r="BI86" s="4">
        <f>BI76/BG76</f>
        <v>0</v>
      </c>
      <c r="BJ86" s="4" t="e">
        <f>BJ76/BI76</f>
        <v>#DIV/0!</v>
      </c>
      <c r="BK86" s="4">
        <f>[9]Расчет_тарифа_стр.1_3!AC47</f>
        <v>1.0328476094244421</v>
      </c>
      <c r="BL86" s="4">
        <f>BL76/BJ76</f>
        <v>0</v>
      </c>
      <c r="BM86" s="4" t="e">
        <f>BM76/BL76</f>
        <v>#DIV/0!</v>
      </c>
      <c r="BN86" s="4">
        <f>[9]Расчет_тарифа_стр.1_3!AD47</f>
        <v>1.0262272889647759</v>
      </c>
      <c r="BO86" s="4">
        <f>BO76/BM76</f>
        <v>0</v>
      </c>
      <c r="BP86" s="4" t="e">
        <f>BP76/BO76</f>
        <v>#DIV/0!</v>
      </c>
      <c r="BQ86" s="4">
        <f>[9]Расчет_тарифа_стр.1_3!AE47</f>
        <v>1.0049062465517646</v>
      </c>
      <c r="BR86" s="4">
        <f>BR76/BP76</f>
        <v>0</v>
      </c>
      <c r="BS86" s="4" t="e">
        <f>BS76/BR76</f>
        <v>#DIV/0!</v>
      </c>
      <c r="BT86" s="4" t="str">
        <f>[9]Расчет_тарифа_стр.1_3!AF47</f>
        <v>х</v>
      </c>
      <c r="BU86" s="4" t="str">
        <f>[9]Расчет_тарифа_стр.1_3!AG47</f>
        <v>х</v>
      </c>
      <c r="BV86" s="4" t="str">
        <f>[9]Расчет_тарифа_стр.1_3!AH47</f>
        <v>х</v>
      </c>
      <c r="BW86" s="4" t="str">
        <f>[9]Расчет_тарифа_стр.1_3!AI47</f>
        <v>х</v>
      </c>
      <c r="BX86" s="4">
        <f>[9]Расчет_тарифа_стр.1_3!AJ47</f>
        <v>1.0836845878921348</v>
      </c>
      <c r="BY86" s="4">
        <f>[9]Расчет_тарифа_стр.1_3!AK47</f>
        <v>1.0908784925005743</v>
      </c>
      <c r="BZ86" s="4">
        <f>[9]Расчет_тарифа_стр.1_3!AL47</f>
        <v>1.0816172030366404</v>
      </c>
      <c r="CA86" s="4">
        <f>[9]Расчет_тарифа_стр.1_3!AM47</f>
        <v>0</v>
      </c>
      <c r="CB86" s="4">
        <f>[9]Расчет_тарифа_стр.1_3!AN47</f>
        <v>1.0932283497257922</v>
      </c>
      <c r="CC86" s="4">
        <f>CC76/BZ76</f>
        <v>0.94418015916504161</v>
      </c>
      <c r="CD86" s="4">
        <f>CD76/CC76</f>
        <v>1.3207617750776288</v>
      </c>
      <c r="CE86" s="31">
        <f>[9]Расчет_тарифа_стр.1_3!AO47</f>
        <v>1.0842891170600593</v>
      </c>
      <c r="CF86" s="4">
        <f>CF76/CD76</f>
        <v>0.89967019217387634</v>
      </c>
      <c r="CG86" s="4">
        <f>CG76/CF76</f>
        <v>1.1177165882648072</v>
      </c>
      <c r="CH86" s="31">
        <f>[9]Расчет_тарифа_стр.1_3!AP47</f>
        <v>1.0323903188370918</v>
      </c>
      <c r="CI86" s="4">
        <f>CI76/CG76</f>
        <v>0.89468118349432779</v>
      </c>
      <c r="CJ86" s="4">
        <f>CJ76/CI76</f>
        <v>1.1863101037653023</v>
      </c>
      <c r="CK86" s="31">
        <f>[9]Расчет_тарифа_стр.1_3!AQ47</f>
        <v>1.0479981812185954</v>
      </c>
      <c r="CL86" s="4">
        <f>CL76/CJ76</f>
        <v>0.99961215557058625</v>
      </c>
      <c r="CM86" s="4">
        <f>CM76/CL76</f>
        <v>0.93215753453293082</v>
      </c>
      <c r="CN86" s="31">
        <f>[9]Расчет_тарифа_стр.1_3!AR47</f>
        <v>1.0416595887337263</v>
      </c>
      <c r="CO86" s="4">
        <f>CO76/CM76</f>
        <v>1.0306519707330217</v>
      </c>
      <c r="CP86" s="4">
        <f>CP76/CO76</f>
        <v>1.0949178466274017</v>
      </c>
      <c r="CQ86" s="31">
        <f>[9]Расчет_тарифа_стр.1_3!AS47</f>
        <v>1.0391700168758131</v>
      </c>
      <c r="CR86" s="4">
        <f>CR76/CP76</f>
        <v>0</v>
      </c>
      <c r="CS86" s="4" t="e">
        <f>CS76/CR76</f>
        <v>#DIV/0!</v>
      </c>
      <c r="CT86" s="31">
        <f>[9]Расчет_тарифа_стр.1_3!AT47</f>
        <v>1.0357532568544456</v>
      </c>
      <c r="CU86" s="4">
        <f>CU76/CS76</f>
        <v>0</v>
      </c>
      <c r="CV86" s="4" t="e">
        <f>CV76/CU76</f>
        <v>#DIV/0!</v>
      </c>
      <c r="CW86" s="31">
        <f>[9]Расчет_тарифа_стр.1_3!AU47</f>
        <v>1.0378035436638966</v>
      </c>
      <c r="CX86" s="4">
        <f>CX76/CV76</f>
        <v>0</v>
      </c>
      <c r="CY86" s="4" t="e">
        <f>CY76/CX76</f>
        <v>#DIV/0!</v>
      </c>
      <c r="CZ86" s="31">
        <f>[9]Расчет_тарифа_стр.1_3!AV47</f>
        <v>1.0374021320295601</v>
      </c>
      <c r="DA86" s="4">
        <f>DA76/CY76</f>
        <v>0</v>
      </c>
      <c r="DB86" s="4" t="e">
        <f>DB76/DA76</f>
        <v>#DIV/0!</v>
      </c>
      <c r="DC86" s="31">
        <f>[9]Расчет_тарифа_стр.1_3!AW47</f>
        <v>1.0342616322262486</v>
      </c>
      <c r="DD86" s="4">
        <f>DD76/DB76</f>
        <v>0</v>
      </c>
      <c r="DE86" s="4" t="e">
        <f>DE76/DD76</f>
        <v>#DIV/0!</v>
      </c>
      <c r="DF86" s="31">
        <f>[9]Расчет_тарифа_стр.1_3!AX47</f>
        <v>1.0371141971401456</v>
      </c>
      <c r="DG86" s="4">
        <f>DG76/DE76</f>
        <v>0</v>
      </c>
      <c r="DH86" s="4" t="e">
        <f>DH76/DG76</f>
        <v>#DIV/0!</v>
      </c>
      <c r="DI86" s="31">
        <f>[9]Расчет_тарифа_стр.1_3!AY47</f>
        <v>1.0373790466143471</v>
      </c>
      <c r="DJ86" s="4">
        <f>DJ76/DH76</f>
        <v>0</v>
      </c>
      <c r="DK86" s="4" t="e">
        <f>DK76/DJ76</f>
        <v>#DIV/0!</v>
      </c>
      <c r="DL86" s="31">
        <f>[9]Расчет_тарифа_стр.1_3!AZ47</f>
        <v>1.0346810906453283</v>
      </c>
      <c r="DM86" s="4">
        <f>DM76/DK76</f>
        <v>0</v>
      </c>
      <c r="DN86" s="4" t="e">
        <f>DN76/DM76</f>
        <v>#DIV/0!</v>
      </c>
      <c r="DO86" s="31">
        <f>[9]Расчет_тарифа_стр.1_3!BA47</f>
        <v>1.0367879646324298</v>
      </c>
      <c r="DP86" s="4">
        <f>DP76/DN76</f>
        <v>0</v>
      </c>
      <c r="DQ86" s="4" t="e">
        <f>DQ76/DP76</f>
        <v>#DIV/0!</v>
      </c>
      <c r="DR86" s="31">
        <f>[9]Расчет_тарифа_стр.1_3!BB47</f>
        <v>1.0351495570620617</v>
      </c>
      <c r="DS86" s="4">
        <f>DS76/DQ76</f>
        <v>0</v>
      </c>
      <c r="DT86" s="4" t="e">
        <f>DT76/DS76</f>
        <v>#DIV/0!</v>
      </c>
      <c r="DU86" s="31">
        <f>[9]Расчет_тарифа_стр.1_3!BC47</f>
        <v>1.0370115150871679</v>
      </c>
      <c r="DV86" s="4">
        <f>DV76/DT76</f>
        <v>0</v>
      </c>
      <c r="DW86" s="4" t="e">
        <f>DW76/DV76</f>
        <v>#DIV/0!</v>
      </c>
      <c r="DX86" s="31">
        <f>[9]Расчет_тарифа_стр.1_3!BD47</f>
        <v>1.0343048405466244</v>
      </c>
      <c r="DY86" s="4">
        <f>DY76/DW76</f>
        <v>0</v>
      </c>
      <c r="DZ86" s="4" t="e">
        <f>DZ76/DY76</f>
        <v>#DIV/0!</v>
      </c>
      <c r="EA86" s="31">
        <f>[9]Расчет_тарифа_стр.1_3!BE47</f>
        <v>1.0317200155499606</v>
      </c>
      <c r="EB86" s="4">
        <f>EB76/DZ76</f>
        <v>0</v>
      </c>
      <c r="EC86" s="4" t="e">
        <f>EC76/EB76</f>
        <v>#DIV/0!</v>
      </c>
      <c r="ED86" s="31">
        <f>[9]Расчет_тарифа_стр.1_3!BF47</f>
        <v>1.0373145588645534</v>
      </c>
      <c r="EE86" s="4">
        <f>EE76/EC76</f>
        <v>0</v>
      </c>
      <c r="EF86" s="4" t="e">
        <f>EF76/EE76</f>
        <v>#DIV/0!</v>
      </c>
      <c r="EG86" s="31">
        <f>[9]Расчет_тарифа_стр.1_3!BG47</f>
        <v>1.0265840697563273</v>
      </c>
      <c r="EH86" s="4">
        <f>EH76/EF76</f>
        <v>0</v>
      </c>
      <c r="EI86" s="4" t="e">
        <f>EI76/EH76</f>
        <v>#DIV/0!</v>
      </c>
    </row>
    <row r="87" spans="1:139" hidden="1" outlineLevel="1">
      <c r="A87" s="17" t="s">
        <v>21</v>
      </c>
      <c r="B87" s="18" t="s">
        <v>180</v>
      </c>
      <c r="C87" s="19" t="s">
        <v>8</v>
      </c>
      <c r="D87" s="4" t="str">
        <f>[9]Расчет_тарифа_стр.1_3!D48</f>
        <v>х</v>
      </c>
      <c r="E87" s="4" t="str">
        <f>[9]Расчет_тарифа_стр.1_3!E48</f>
        <v>х</v>
      </c>
      <c r="F87" s="4" t="str">
        <f>[9]Расчет_тарифа_стр.1_3!F48</f>
        <v>х</v>
      </c>
      <c r="G87" s="4" t="str">
        <f>[9]Расчет_тарифа_стр.1_3!G48</f>
        <v>х</v>
      </c>
      <c r="H87" s="4">
        <f>[9]Расчет_тарифа_стр.1_3!H48</f>
        <v>1.0840486887297542</v>
      </c>
      <c r="I87" s="4">
        <f>[9]Расчет_тарифа_стр.1_3!I48</f>
        <v>1.1020553784487099</v>
      </c>
      <c r="J87" s="4">
        <f>[9]Расчет_тарифа_стр.1_3!J48</f>
        <v>0.98298382946330687</v>
      </c>
      <c r="K87" s="4">
        <f>[9]Расчет_тарифа_стр.1_3!K48</f>
        <v>0</v>
      </c>
      <c r="L87" s="4">
        <f>L78/H78</f>
        <v>1.1055852432201103</v>
      </c>
      <c r="M87" s="4">
        <f>M78/J78</f>
        <v>0.99133913299455501</v>
      </c>
      <c r="N87" s="4">
        <f>N78/M78</f>
        <v>1.2625542636003992</v>
      </c>
      <c r="O87" s="4">
        <f>O78/L78</f>
        <v>1.0858501373511047</v>
      </c>
      <c r="P87" s="4">
        <f>P78/N78</f>
        <v>0.94218524644458235</v>
      </c>
      <c r="Q87" s="4">
        <f>Q78/P78</f>
        <v>1.0584268445021405</v>
      </c>
      <c r="R87" s="4">
        <f>R78/O78</f>
        <v>1.0274305387513978</v>
      </c>
      <c r="S87" s="4">
        <f>S78/Q78</f>
        <v>0.8910630006211</v>
      </c>
      <c r="T87" s="4">
        <f>T78/S78</f>
        <v>1.2494728787763991</v>
      </c>
      <c r="U87" s="4">
        <f>U78/R78</f>
        <v>1.0400560468945166</v>
      </c>
      <c r="V87" s="4">
        <f>V78/T78</f>
        <v>0.95749977476229631</v>
      </c>
      <c r="W87" s="4">
        <f>W78/V78</f>
        <v>0.94526768724165844</v>
      </c>
      <c r="X87" s="4">
        <f>X78/U78</f>
        <v>1.0418402385132433</v>
      </c>
      <c r="Y87" s="4">
        <f>Y78/W78</f>
        <v>1.0198486767416022</v>
      </c>
      <c r="Z87" s="4">
        <f>Z78/Y78</f>
        <v>1.1086375017354388</v>
      </c>
      <c r="AA87" s="4">
        <f>AA78/X78</f>
        <v>0.99699650184718869</v>
      </c>
      <c r="AB87" s="4" t="e">
        <f>AB78/Z78</f>
        <v>#DIV/0!</v>
      </c>
      <c r="AC87" s="4" t="e">
        <f>AC78/AB78</f>
        <v>#DIV/0!</v>
      </c>
      <c r="AD87" s="4">
        <f>AD78/AA78</f>
        <v>1.0285028045105666</v>
      </c>
      <c r="AE87" s="4" t="e">
        <f>AE78/AC78</f>
        <v>#DIV/0!</v>
      </c>
      <c r="AF87" s="4" t="e">
        <f>AF78/AE78</f>
        <v>#DIV/0!</v>
      </c>
      <c r="AG87" s="4">
        <f>AG78/AD78</f>
        <v>1.031117523060769</v>
      </c>
      <c r="AH87" s="4" t="e">
        <f>AH78/AF78</f>
        <v>#DIV/0!</v>
      </c>
      <c r="AI87" s="4" t="e">
        <f>AI78/AH78</f>
        <v>#DIV/0!</v>
      </c>
      <c r="AJ87" s="4">
        <f>AJ78/AG78</f>
        <v>1.028673325731168</v>
      </c>
      <c r="AK87" s="4" t="e">
        <f>AK78/AI78</f>
        <v>#DIV/0!</v>
      </c>
      <c r="AL87" s="4" t="e">
        <f>AL78/AK78</f>
        <v>#DIV/0!</v>
      </c>
      <c r="AM87" s="4">
        <f>AM78/AJ78</f>
        <v>1.0311777377756526</v>
      </c>
      <c r="AN87" s="4" t="e">
        <f>AN78/AL78</f>
        <v>#DIV/0!</v>
      </c>
      <c r="AO87" s="4" t="e">
        <f>AO78/AN78</f>
        <v>#DIV/0!</v>
      </c>
      <c r="AP87" s="4">
        <f>AP78/AM78</f>
        <v>1.0288332862545291</v>
      </c>
      <c r="AQ87" s="4" t="e">
        <f>AQ78/AO78</f>
        <v>#DIV/0!</v>
      </c>
      <c r="AR87" s="4" t="e">
        <f>AR78/AQ78</f>
        <v>#DIV/0!</v>
      </c>
      <c r="AS87" s="4">
        <f>AS78/AP78</f>
        <v>1.0312339204535401</v>
      </c>
      <c r="AT87" s="4" t="e">
        <f>AT78/AR78</f>
        <v>#DIV/0!</v>
      </c>
      <c r="AU87" s="4" t="e">
        <f>AU78/AT78</f>
        <v>#DIV/0!</v>
      </c>
      <c r="AV87" s="4">
        <f>AV78/AS78</f>
        <v>1.030957219797358</v>
      </c>
      <c r="AW87" s="4" t="e">
        <f>AW78/AU78</f>
        <v>#DIV/0!</v>
      </c>
      <c r="AX87" s="4" t="e">
        <f>AX78/AW78</f>
        <v>#DIV/0!</v>
      </c>
      <c r="AY87" s="4">
        <f>AY78/AV78</f>
        <v>1.0271884864516572</v>
      </c>
      <c r="AZ87" s="4" t="e">
        <f>AZ78/AX78</f>
        <v>#DIV/0!</v>
      </c>
      <c r="BA87" s="4" t="e">
        <f>BA78/AZ78</f>
        <v>#DIV/0!</v>
      </c>
      <c r="BB87" s="4">
        <f>BB78/AY78</f>
        <v>1.0297791336169364</v>
      </c>
      <c r="BC87" s="4" t="e">
        <f>BC78/BA78</f>
        <v>#DIV/0!</v>
      </c>
      <c r="BD87" s="4" t="e">
        <f>BD78/BC78</f>
        <v>#DIV/0!</v>
      </c>
      <c r="BE87" s="4">
        <f>BE78/BB78</f>
        <v>1.0311988521020874</v>
      </c>
      <c r="BF87" s="4" t="e">
        <f>BF78/BD78</f>
        <v>#DIV/0!</v>
      </c>
      <c r="BG87" s="4" t="e">
        <f>BG78/BF78</f>
        <v>#DIV/0!</v>
      </c>
      <c r="BH87" s="4">
        <f>BH78/BE78</f>
        <v>1.027665961837491</v>
      </c>
      <c r="BI87" s="4" t="e">
        <f>BI78/BG78</f>
        <v>#DIV/0!</v>
      </c>
      <c r="BJ87" s="4" t="e">
        <f>BJ78/BI78</f>
        <v>#DIV/0!</v>
      </c>
      <c r="BK87" s="4">
        <f>BK78/BH78</f>
        <v>1.0286772483489872</v>
      </c>
      <c r="BL87" s="4" t="e">
        <f>BL78/BJ78</f>
        <v>#DIV/0!</v>
      </c>
      <c r="BM87" s="4" t="e">
        <f>BM78/BL78</f>
        <v>#DIV/0!</v>
      </c>
      <c r="BN87" s="4">
        <f>BN78/BK78</f>
        <v>1.022093859221737</v>
      </c>
      <c r="BO87" s="4" t="e">
        <f>BO78/BM78</f>
        <v>#DIV/0!</v>
      </c>
      <c r="BP87" s="4" t="e">
        <f>BP78/BO78</f>
        <v>#DIV/0!</v>
      </c>
      <c r="BQ87" s="4">
        <f>BQ78/BN78</f>
        <v>1.0049062465517646</v>
      </c>
      <c r="BR87" s="4" t="e">
        <f>BR78/BP78</f>
        <v>#DIV/0!</v>
      </c>
      <c r="BS87" s="4" t="e">
        <f>BS78/BR78</f>
        <v>#DIV/0!</v>
      </c>
      <c r="BT87" s="4" t="str">
        <f>[9]Расчет_тарифа_стр.1_3!AF48</f>
        <v>х</v>
      </c>
      <c r="BU87" s="4" t="str">
        <f>[9]Расчет_тарифа_стр.1_3!AG48</f>
        <v>х</v>
      </c>
      <c r="BV87" s="4" t="str">
        <f>[9]Расчет_тарифа_стр.1_3!AH48</f>
        <v>х</v>
      </c>
      <c r="BW87" s="4" t="str">
        <f>[9]Расчет_тарифа_стр.1_3!AI48</f>
        <v>х</v>
      </c>
      <c r="BX87" s="4">
        <f>[9]Расчет_тарифа_стр.1_3!AJ48</f>
        <v>1.0836845878921348</v>
      </c>
      <c r="BY87" s="4">
        <f>[9]Расчет_тарифа_стр.1_3!AK48</f>
        <v>1.0908784925005743</v>
      </c>
      <c r="BZ87" s="4">
        <f>[9]Расчет_тарифа_стр.1_3!AL48</f>
        <v>1.0816172030366404</v>
      </c>
      <c r="CA87" s="4">
        <f>[9]Расчет_тарифа_стр.1_3!AM48</f>
        <v>0</v>
      </c>
      <c r="CB87" s="4">
        <f>[9]Расчет_тарифа_стр.1_3!AN48</f>
        <v>1.0932283497257924</v>
      </c>
      <c r="CC87" s="4">
        <f>CC78/BZ78</f>
        <v>0.95820308962734979</v>
      </c>
      <c r="CD87" s="4">
        <f>CD78/CC78</f>
        <v>1.3599939312910634</v>
      </c>
      <c r="CE87" s="31">
        <f>[9]Расчет_тарифа_стр.1_3!AO48</f>
        <v>1.0842891170600593</v>
      </c>
      <c r="CF87" s="4">
        <f>CF78/CD78</f>
        <v>0.8737171340698382</v>
      </c>
      <c r="CG87" s="4">
        <f>CG78/CF78</f>
        <v>1.1509174520546264</v>
      </c>
      <c r="CH87" s="31">
        <f>[9]Расчет_тарифа_стр.1_3!AP48</f>
        <v>1.0323903188370918</v>
      </c>
      <c r="CI87" s="4">
        <f>CI78/CG78</f>
        <v>0.86887204483240088</v>
      </c>
      <c r="CJ87" s="4">
        <f>CJ78/CI78</f>
        <v>1.2215484822425722</v>
      </c>
      <c r="CK87" s="31">
        <f>[9]Расчет_тарифа_стр.1_3!AQ48</f>
        <v>1.0479981812185954</v>
      </c>
      <c r="CL87" s="4">
        <f>CL78/CJ78</f>
        <v>0.97077604142486795</v>
      </c>
      <c r="CM87" s="4">
        <f>CM78/CL78</f>
        <v>0.95984651728546133</v>
      </c>
      <c r="CN87" s="31">
        <f>[9]Расчет_тарифа_стр.1_3!AR48</f>
        <v>1.0416595887337263</v>
      </c>
      <c r="CO87" s="4">
        <f>CO78/CM78</f>
        <v>1.0009204416525228</v>
      </c>
      <c r="CP87" s="4">
        <f>CP78/CO78</f>
        <v>1.127441492306986</v>
      </c>
      <c r="CQ87" s="31">
        <f>[9]Расчет_тарифа_стр.1_3!AS48</f>
        <v>1.0391700168758131</v>
      </c>
      <c r="CR87" s="4" t="e">
        <f>CR78/CP78</f>
        <v>#DIV/0!</v>
      </c>
      <c r="CS87" s="4" t="e">
        <f>CS78/CR78</f>
        <v>#DIV/0!</v>
      </c>
      <c r="CT87" s="31">
        <f>[9]Расчет_тарифа_стр.1_3!AT48</f>
        <v>1.0357532568544456</v>
      </c>
      <c r="CU87" s="4" t="e">
        <f>CU78/CS78</f>
        <v>#DIV/0!</v>
      </c>
      <c r="CV87" s="4" t="e">
        <f>CV78/CU78</f>
        <v>#DIV/0!</v>
      </c>
      <c r="CW87" s="31">
        <f>[9]Расчет_тарифа_стр.1_3!AU48</f>
        <v>1.0378035436638968</v>
      </c>
      <c r="CX87" s="4" t="e">
        <f>CX78/CV78</f>
        <v>#DIV/0!</v>
      </c>
      <c r="CY87" s="4" t="e">
        <f>CY78/CX78</f>
        <v>#DIV/0!</v>
      </c>
      <c r="CZ87" s="31">
        <f>[9]Расчет_тарифа_стр.1_3!AV48</f>
        <v>1.0374021320295601</v>
      </c>
      <c r="DA87" s="4" t="e">
        <f>DA78/CY78</f>
        <v>#DIV/0!</v>
      </c>
      <c r="DB87" s="4" t="e">
        <f>DB78/DA78</f>
        <v>#DIV/0!</v>
      </c>
      <c r="DC87" s="31">
        <f>[9]Расчет_тарифа_стр.1_3!AW48</f>
        <v>1.0342616322262483</v>
      </c>
      <c r="DD87" s="4" t="e">
        <f>DD78/DB78</f>
        <v>#DIV/0!</v>
      </c>
      <c r="DE87" s="4" t="e">
        <f>DE78/DD78</f>
        <v>#DIV/0!</v>
      </c>
      <c r="DF87" s="31">
        <f>[9]Расчет_тарифа_стр.1_3!AX48</f>
        <v>1.0371141971401456</v>
      </c>
      <c r="DG87" s="4" t="e">
        <f>DG78/DE78</f>
        <v>#DIV/0!</v>
      </c>
      <c r="DH87" s="4" t="e">
        <f>DH78/DG78</f>
        <v>#DIV/0!</v>
      </c>
      <c r="DI87" s="31">
        <f>[9]Расчет_тарифа_стр.1_3!AY48</f>
        <v>1.0373790466143471</v>
      </c>
      <c r="DJ87" s="4" t="e">
        <f>DJ78/DH78</f>
        <v>#DIV/0!</v>
      </c>
      <c r="DK87" s="4" t="e">
        <f>DK78/DJ78</f>
        <v>#DIV/0!</v>
      </c>
      <c r="DL87" s="31">
        <f>[9]Расчет_тарифа_стр.1_3!AZ48</f>
        <v>1.0346810906453283</v>
      </c>
      <c r="DM87" s="4" t="e">
        <f>DM78/DK78</f>
        <v>#DIV/0!</v>
      </c>
      <c r="DN87" s="4" t="e">
        <f>DN78/DM78</f>
        <v>#DIV/0!</v>
      </c>
      <c r="DO87" s="31">
        <f>[9]Расчет_тарифа_стр.1_3!BA48</f>
        <v>1.0367879646324298</v>
      </c>
      <c r="DP87" s="4" t="e">
        <f>DP78/DN78</f>
        <v>#DIV/0!</v>
      </c>
      <c r="DQ87" s="4" t="e">
        <f>DQ78/DP78</f>
        <v>#DIV/0!</v>
      </c>
      <c r="DR87" s="31">
        <f>[9]Расчет_тарифа_стр.1_3!BB48</f>
        <v>1.0351495570620617</v>
      </c>
      <c r="DS87" s="4" t="e">
        <f>DS78/DQ78</f>
        <v>#DIV/0!</v>
      </c>
      <c r="DT87" s="4" t="e">
        <f>DT78/DS78</f>
        <v>#DIV/0!</v>
      </c>
      <c r="DU87" s="31">
        <f>[9]Расчет_тарифа_стр.1_3!BC48</f>
        <v>1.0370115150871679</v>
      </c>
      <c r="DV87" s="4" t="e">
        <f>DV78/DT78</f>
        <v>#DIV/0!</v>
      </c>
      <c r="DW87" s="4" t="e">
        <f>DW78/DV78</f>
        <v>#DIV/0!</v>
      </c>
      <c r="DX87" s="31">
        <f>[9]Расчет_тарифа_стр.1_3!BD48</f>
        <v>1.0343048405466244</v>
      </c>
      <c r="DY87" s="4" t="e">
        <f>DY78/DW78</f>
        <v>#DIV/0!</v>
      </c>
      <c r="DZ87" s="4" t="e">
        <f>DZ78/DY78</f>
        <v>#DIV/0!</v>
      </c>
      <c r="EA87" s="31">
        <f>[9]Расчет_тарифа_стр.1_3!BE48</f>
        <v>1.0317200155499604</v>
      </c>
      <c r="EB87" s="4" t="e">
        <f>EB78/DZ78</f>
        <v>#DIV/0!</v>
      </c>
      <c r="EC87" s="4" t="e">
        <f>EC78/EB78</f>
        <v>#DIV/0!</v>
      </c>
      <c r="ED87" s="31">
        <f>[9]Расчет_тарифа_стр.1_3!BF48</f>
        <v>1.0373145588645534</v>
      </c>
      <c r="EE87" s="4" t="e">
        <f>EE78/EC78</f>
        <v>#DIV/0!</v>
      </c>
      <c r="EF87" s="4" t="e">
        <f>EF78/EE78</f>
        <v>#DIV/0!</v>
      </c>
      <c r="EG87" s="31">
        <f>[9]Расчет_тарифа_стр.1_3!BG48</f>
        <v>1.0265840697563275</v>
      </c>
      <c r="EH87" s="4" t="e">
        <f>EH78/EF78</f>
        <v>#DIV/0!</v>
      </c>
      <c r="EI87" s="4" t="e">
        <f>EI78/EH78</f>
        <v>#DIV/0!</v>
      </c>
    </row>
    <row r="88" spans="1:139" ht="28.5" hidden="1" outlineLevel="1">
      <c r="A88" s="17" t="s">
        <v>23</v>
      </c>
      <c r="B88" s="18" t="s">
        <v>187</v>
      </c>
      <c r="C88" s="19" t="s">
        <v>76</v>
      </c>
      <c r="D88" s="2">
        <f>[9]Расчет_тарифа_стр.1_3!D49</f>
        <v>0</v>
      </c>
      <c r="E88" s="2" t="str">
        <f>[9]Расчет_тарифа_стр.1_3!E49</f>
        <v>х</v>
      </c>
      <c r="F88" s="2" t="str">
        <f>[9]Расчет_тарифа_стр.1_3!F49</f>
        <v>х</v>
      </c>
      <c r="G88" s="2">
        <f>[9]Расчет_тарифа_стр.1_3!G49</f>
        <v>0</v>
      </c>
      <c r="H88" s="2">
        <f>[9]Расчет_тарифа_стр.1_3!H49</f>
        <v>0</v>
      </c>
      <c r="I88" s="2" t="str">
        <f>[9]Расчет_тарифа_стр.1_3!I49</f>
        <v>х</v>
      </c>
      <c r="J88" s="2" t="str">
        <f>[9]Расчет_тарифа_стр.1_3!J49</f>
        <v>х</v>
      </c>
      <c r="K88" s="2">
        <f>[9]Расчет_тарифа_стр.1_3!K49</f>
        <v>0</v>
      </c>
      <c r="L88" s="2">
        <f>[9]Расчет_тарифа_стр.1_3!L49</f>
        <v>0</v>
      </c>
      <c r="M88" s="2"/>
      <c r="N88" s="2"/>
      <c r="O88" s="2">
        <f>[9]Расчет_тарифа_стр.1_3!M49</f>
        <v>0</v>
      </c>
      <c r="P88" s="2"/>
      <c r="Q88" s="2"/>
      <c r="R88" s="2">
        <f>[9]Расчет_тарифа_стр.1_3!N49</f>
        <v>0</v>
      </c>
      <c r="S88" s="2"/>
      <c r="T88" s="2"/>
      <c r="U88" s="2">
        <f>[9]Расчет_тарифа_стр.1_3!O49</f>
        <v>0</v>
      </c>
      <c r="V88" s="2"/>
      <c r="W88" s="2"/>
      <c r="X88" s="2">
        <f>[9]Расчет_тарифа_стр.1_3!P49</f>
        <v>0</v>
      </c>
      <c r="Y88" s="2"/>
      <c r="Z88" s="2"/>
      <c r="AA88" s="2">
        <f>[9]Расчет_тарифа_стр.1_3!Q49</f>
        <v>0</v>
      </c>
      <c r="AB88" s="2"/>
      <c r="AC88" s="2"/>
      <c r="AD88" s="2">
        <f>[9]Расчет_тарифа_стр.1_3!R49</f>
        <v>0</v>
      </c>
      <c r="AE88" s="2"/>
      <c r="AF88" s="2"/>
      <c r="AG88" s="2">
        <f>[9]Расчет_тарифа_стр.1_3!S49</f>
        <v>0</v>
      </c>
      <c r="AH88" s="2"/>
      <c r="AI88" s="2"/>
      <c r="AJ88" s="2">
        <f>[9]Расчет_тарифа_стр.1_3!T49</f>
        <v>0</v>
      </c>
      <c r="AK88" s="2"/>
      <c r="AL88" s="2"/>
      <c r="AM88" s="2">
        <f>[9]Расчет_тарифа_стр.1_3!U49</f>
        <v>0</v>
      </c>
      <c r="AN88" s="2"/>
      <c r="AO88" s="2"/>
      <c r="AP88" s="2">
        <f>[9]Расчет_тарифа_стр.1_3!V49</f>
        <v>0</v>
      </c>
      <c r="AQ88" s="2"/>
      <c r="AR88" s="2"/>
      <c r="AS88" s="2">
        <f>[9]Расчет_тарифа_стр.1_3!W49</f>
        <v>0</v>
      </c>
      <c r="AT88" s="2"/>
      <c r="AU88" s="2"/>
      <c r="AV88" s="2">
        <f>[9]Расчет_тарифа_стр.1_3!X49</f>
        <v>0</v>
      </c>
      <c r="AW88" s="2"/>
      <c r="AX88" s="2"/>
      <c r="AY88" s="2">
        <f>[9]Расчет_тарифа_стр.1_3!Y49</f>
        <v>0</v>
      </c>
      <c r="AZ88" s="2"/>
      <c r="BA88" s="2"/>
      <c r="BB88" s="2">
        <f>[9]Расчет_тарифа_стр.1_3!Z49</f>
        <v>0</v>
      </c>
      <c r="BC88" s="2"/>
      <c r="BD88" s="2"/>
      <c r="BE88" s="2">
        <f>[9]Расчет_тарифа_стр.1_3!AA49</f>
        <v>0</v>
      </c>
      <c r="BF88" s="2"/>
      <c r="BG88" s="2"/>
      <c r="BH88" s="2">
        <f>[9]Расчет_тарифа_стр.1_3!AB49</f>
        <v>0</v>
      </c>
      <c r="BI88" s="2"/>
      <c r="BJ88" s="2"/>
      <c r="BK88" s="2">
        <f>[9]Расчет_тарифа_стр.1_3!AC49</f>
        <v>0</v>
      </c>
      <c r="BL88" s="2"/>
      <c r="BM88" s="2"/>
      <c r="BN88" s="2">
        <f>[9]Расчет_тарифа_стр.1_3!AD49</f>
        <v>0</v>
      </c>
      <c r="BO88" s="2"/>
      <c r="BP88" s="2"/>
      <c r="BQ88" s="2">
        <f>[9]Расчет_тарифа_стр.1_3!AE49</f>
        <v>0</v>
      </c>
      <c r="BR88" s="2"/>
      <c r="BS88" s="2"/>
      <c r="BT88" s="20">
        <f>[9]Расчет_тарифа_стр.1_3!AF49</f>
        <v>0</v>
      </c>
      <c r="BU88" s="21" t="str">
        <f>[9]Расчет_тарифа_стр.1_3!AG49</f>
        <v>х</v>
      </c>
      <c r="BV88" s="21" t="str">
        <f>[9]Расчет_тарифа_стр.1_3!AH49</f>
        <v>х</v>
      </c>
      <c r="BW88" s="21">
        <f>[9]Расчет_тарифа_стр.1_3!AI49</f>
        <v>0</v>
      </c>
      <c r="BX88" s="21">
        <f>[9]Расчет_тарифа_стр.1_3!AJ49</f>
        <v>0</v>
      </c>
      <c r="BY88" s="21" t="str">
        <f>[9]Расчет_тарифа_стр.1_3!AK49</f>
        <v>х</v>
      </c>
      <c r="BZ88" s="21" t="str">
        <f>[9]Расчет_тарифа_стр.1_3!AL49</f>
        <v>х</v>
      </c>
      <c r="CA88" s="21">
        <f>[9]Расчет_тарифа_стр.1_3!AM49</f>
        <v>0</v>
      </c>
      <c r="CB88" s="21">
        <f>[9]Расчет_тарифа_стр.1_3!AN49</f>
        <v>0</v>
      </c>
      <c r="CC88" s="21"/>
      <c r="CD88" s="21"/>
      <c r="CE88" s="21">
        <f>[9]Расчет_тарифа_стр.1_3!AO49</f>
        <v>0</v>
      </c>
      <c r="CF88" s="21"/>
      <c r="CG88" s="21"/>
      <c r="CH88" s="21">
        <f>[9]Расчет_тарифа_стр.1_3!AP49</f>
        <v>0</v>
      </c>
      <c r="CI88" s="21"/>
      <c r="CJ88" s="21"/>
      <c r="CK88" s="21">
        <f>[9]Расчет_тарифа_стр.1_3!AQ49</f>
        <v>0</v>
      </c>
      <c r="CL88" s="21"/>
      <c r="CM88" s="21"/>
      <c r="CN88" s="21">
        <f>[9]Расчет_тарифа_стр.1_3!AR49</f>
        <v>0</v>
      </c>
      <c r="CO88" s="21"/>
      <c r="CP88" s="21"/>
      <c r="CQ88" s="21">
        <f>[9]Расчет_тарифа_стр.1_3!AS49</f>
        <v>0</v>
      </c>
      <c r="CR88" s="21"/>
      <c r="CS88" s="21"/>
      <c r="CT88" s="21">
        <f>[9]Расчет_тарифа_стр.1_3!AT49</f>
        <v>0</v>
      </c>
      <c r="CU88" s="21"/>
      <c r="CV88" s="21"/>
      <c r="CW88" s="21">
        <f>[9]Расчет_тарифа_стр.1_3!AU49</f>
        <v>0</v>
      </c>
      <c r="CX88" s="21"/>
      <c r="CY88" s="21"/>
      <c r="CZ88" s="21">
        <f>[9]Расчет_тарифа_стр.1_3!AV49</f>
        <v>0</v>
      </c>
      <c r="DA88" s="21"/>
      <c r="DB88" s="21"/>
      <c r="DC88" s="21">
        <f>[9]Расчет_тарифа_стр.1_3!AW49</f>
        <v>0</v>
      </c>
      <c r="DD88" s="21"/>
      <c r="DE88" s="21"/>
      <c r="DF88" s="21">
        <f>[9]Расчет_тарифа_стр.1_3!AX49</f>
        <v>0</v>
      </c>
      <c r="DG88" s="21"/>
      <c r="DH88" s="21"/>
      <c r="DI88" s="21">
        <f>[9]Расчет_тарифа_стр.1_3!AY49</f>
        <v>0</v>
      </c>
      <c r="DJ88" s="21"/>
      <c r="DK88" s="21"/>
      <c r="DL88" s="21">
        <f>[9]Расчет_тарифа_стр.1_3!AZ49</f>
        <v>0</v>
      </c>
      <c r="DM88" s="21"/>
      <c r="DN88" s="21"/>
      <c r="DO88" s="21">
        <f>[9]Расчет_тарифа_стр.1_3!BA49</f>
        <v>0</v>
      </c>
      <c r="DP88" s="21"/>
      <c r="DQ88" s="21"/>
      <c r="DR88" s="21">
        <f>[9]Расчет_тарифа_стр.1_3!BB49</f>
        <v>0</v>
      </c>
      <c r="DS88" s="21"/>
      <c r="DT88" s="21"/>
      <c r="DU88" s="21">
        <f>[9]Расчет_тарифа_стр.1_3!BC49</f>
        <v>0</v>
      </c>
      <c r="DV88" s="21"/>
      <c r="DW88" s="21"/>
      <c r="DX88" s="21">
        <f>[9]Расчет_тарифа_стр.1_3!BD49</f>
        <v>0</v>
      </c>
      <c r="DY88" s="21"/>
      <c r="DZ88" s="21"/>
      <c r="EA88" s="21">
        <f>[9]Расчет_тарифа_стр.1_3!BE49</f>
        <v>0</v>
      </c>
      <c r="EB88" s="21"/>
      <c r="EC88" s="21"/>
      <c r="ED88" s="21">
        <f>[9]Расчет_тарифа_стр.1_3!BF49</f>
        <v>0</v>
      </c>
      <c r="EE88" s="21"/>
      <c r="EF88" s="21"/>
      <c r="EG88" s="21">
        <f>[9]Расчет_тарифа_стр.1_3!BG49</f>
        <v>0</v>
      </c>
      <c r="EH88" s="21"/>
      <c r="EI88" s="21"/>
    </row>
    <row r="89" spans="1:139" ht="42.95" hidden="1" customHeight="1" outlineLevel="1">
      <c r="A89" s="17" t="s">
        <v>24</v>
      </c>
      <c r="B89" s="18" t="s">
        <v>188</v>
      </c>
      <c r="C89" s="19" t="s">
        <v>76</v>
      </c>
      <c r="D89" s="2">
        <f>[9]Расчет_тарифа_стр.1_3!D50</f>
        <v>0</v>
      </c>
      <c r="E89" s="2" t="str">
        <f>[9]Расчет_тарифа_стр.1_3!E50</f>
        <v>х</v>
      </c>
      <c r="F89" s="2" t="str">
        <f>[9]Расчет_тарифа_стр.1_3!F50</f>
        <v>х</v>
      </c>
      <c r="G89" s="2">
        <f>[9]Расчет_тарифа_стр.1_3!G50</f>
        <v>0</v>
      </c>
      <c r="H89" s="2">
        <f>[9]Расчет_тарифа_стр.1_3!H50</f>
        <v>0</v>
      </c>
      <c r="I89" s="2" t="str">
        <f>[9]Расчет_тарифа_стр.1_3!I50</f>
        <v>х</v>
      </c>
      <c r="J89" s="2" t="str">
        <f>[9]Расчет_тарифа_стр.1_3!J50</f>
        <v>х</v>
      </c>
      <c r="K89" s="2">
        <f>[9]Расчет_тарифа_стр.1_3!K50</f>
        <v>0</v>
      </c>
      <c r="L89" s="2">
        <f>[9]Расчет_тарифа_стр.1_3!L50</f>
        <v>0</v>
      </c>
      <c r="M89" s="2"/>
      <c r="N89" s="2"/>
      <c r="O89" s="2">
        <f>[9]Расчет_тарифа_стр.1_3!M50</f>
        <v>0</v>
      </c>
      <c r="P89" s="2"/>
      <c r="Q89" s="2"/>
      <c r="R89" s="2">
        <f>[9]Расчет_тарифа_стр.1_3!N50</f>
        <v>0</v>
      </c>
      <c r="S89" s="2"/>
      <c r="T89" s="2"/>
      <c r="U89" s="2">
        <f>[9]Расчет_тарифа_стр.1_3!O50</f>
        <v>0</v>
      </c>
      <c r="V89" s="2"/>
      <c r="W89" s="2"/>
      <c r="X89" s="2" t="str">
        <f>[9]Расчет_тарифа_стр.1_3!P50</f>
        <v>х</v>
      </c>
      <c r="Y89" s="2"/>
      <c r="Z89" s="2"/>
      <c r="AA89" s="2">
        <f>[9]Расчет_тарифа_стр.1_3!Q50</f>
        <v>0</v>
      </c>
      <c r="AB89" s="2"/>
      <c r="AC89" s="2"/>
      <c r="AD89" s="2">
        <f>[9]Расчет_тарифа_стр.1_3!R50</f>
        <v>0</v>
      </c>
      <c r="AE89" s="2"/>
      <c r="AF89" s="2"/>
      <c r="AG89" s="2">
        <f>[9]Расчет_тарифа_стр.1_3!S50</f>
        <v>0</v>
      </c>
      <c r="AH89" s="2"/>
      <c r="AI89" s="2"/>
      <c r="AJ89" s="2">
        <f>[9]Расчет_тарифа_стр.1_3!T50</f>
        <v>0</v>
      </c>
      <c r="AK89" s="2"/>
      <c r="AL89" s="2"/>
      <c r="AM89" s="2" t="str">
        <f>[9]Расчет_тарифа_стр.1_3!U50</f>
        <v>х</v>
      </c>
      <c r="AN89" s="2"/>
      <c r="AO89" s="2"/>
      <c r="AP89" s="2">
        <f>[9]Расчет_тарифа_стр.1_3!V50</f>
        <v>0</v>
      </c>
      <c r="AQ89" s="2"/>
      <c r="AR89" s="2"/>
      <c r="AS89" s="2">
        <f>[9]Расчет_тарифа_стр.1_3!W50</f>
        <v>0</v>
      </c>
      <c r="AT89" s="2"/>
      <c r="AU89" s="2"/>
      <c r="AV89" s="2">
        <f>[9]Расчет_тарифа_стр.1_3!X50</f>
        <v>0</v>
      </c>
      <c r="AW89" s="2"/>
      <c r="AX89" s="2"/>
      <c r="AY89" s="2">
        <f>[9]Расчет_тарифа_стр.1_3!Y50</f>
        <v>0</v>
      </c>
      <c r="AZ89" s="2"/>
      <c r="BA89" s="2"/>
      <c r="BB89" s="2" t="str">
        <f>[9]Расчет_тарифа_стр.1_3!Z50</f>
        <v>х</v>
      </c>
      <c r="BC89" s="2"/>
      <c r="BD89" s="2"/>
      <c r="BE89" s="2">
        <f>[9]Расчет_тарифа_стр.1_3!AA50</f>
        <v>0</v>
      </c>
      <c r="BF89" s="2"/>
      <c r="BG89" s="2"/>
      <c r="BH89" s="2">
        <f>[9]Расчет_тарифа_стр.1_3!AB50</f>
        <v>0</v>
      </c>
      <c r="BI89" s="2"/>
      <c r="BJ89" s="2"/>
      <c r="BK89" s="2">
        <f>[9]Расчет_тарифа_стр.1_3!AC50</f>
        <v>0</v>
      </c>
      <c r="BL89" s="2"/>
      <c r="BM89" s="2"/>
      <c r="BN89" s="2">
        <f>[9]Расчет_тарифа_стр.1_3!AD50</f>
        <v>0</v>
      </c>
      <c r="BO89" s="2"/>
      <c r="BP89" s="2"/>
      <c r="BQ89" s="2" t="str">
        <f>[9]Расчет_тарифа_стр.1_3!AE50</f>
        <v>х</v>
      </c>
      <c r="BR89" s="2"/>
      <c r="BS89" s="2"/>
      <c r="BT89" s="20">
        <f>[9]Расчет_тарифа_стр.1_3!AF50</f>
        <v>0</v>
      </c>
      <c r="BU89" s="21" t="str">
        <f>[9]Расчет_тарифа_стр.1_3!AG50</f>
        <v>х</v>
      </c>
      <c r="BV89" s="21" t="str">
        <f>[9]Расчет_тарифа_стр.1_3!AH50</f>
        <v>х</v>
      </c>
      <c r="BW89" s="21">
        <f>[9]Расчет_тарифа_стр.1_3!AI50</f>
        <v>0</v>
      </c>
      <c r="BX89" s="21">
        <f>[9]Расчет_тарифа_стр.1_3!AJ50</f>
        <v>0</v>
      </c>
      <c r="BY89" s="21" t="str">
        <f>[9]Расчет_тарифа_стр.1_3!AK50</f>
        <v>х</v>
      </c>
      <c r="BZ89" s="21" t="str">
        <f>[9]Расчет_тарифа_стр.1_3!AL50</f>
        <v>х</v>
      </c>
      <c r="CA89" s="21">
        <f>[9]Расчет_тарифа_стр.1_3!AM50</f>
        <v>0</v>
      </c>
      <c r="CB89" s="21">
        <f>[9]Расчет_тарифа_стр.1_3!AN50</f>
        <v>0</v>
      </c>
      <c r="CC89" s="21"/>
      <c r="CD89" s="21"/>
      <c r="CE89" s="21">
        <f>[9]Расчет_тарифа_стр.1_3!AO50</f>
        <v>0</v>
      </c>
      <c r="CF89" s="21"/>
      <c r="CG89" s="21"/>
      <c r="CH89" s="21">
        <f>[9]Расчет_тарифа_стр.1_3!AP50</f>
        <v>0</v>
      </c>
      <c r="CI89" s="21"/>
      <c r="CJ89" s="21"/>
      <c r="CK89" s="21">
        <f>[9]Расчет_тарифа_стр.1_3!AQ50</f>
        <v>0</v>
      </c>
      <c r="CL89" s="21"/>
      <c r="CM89" s="21"/>
      <c r="CN89" s="21" t="str">
        <f>[9]Расчет_тарифа_стр.1_3!AR50</f>
        <v>х</v>
      </c>
      <c r="CO89" s="21"/>
      <c r="CP89" s="21"/>
      <c r="CQ89" s="21">
        <f>[9]Расчет_тарифа_стр.1_3!AS50</f>
        <v>0</v>
      </c>
      <c r="CR89" s="21"/>
      <c r="CS89" s="21"/>
      <c r="CT89" s="21">
        <f>[9]Расчет_тарифа_стр.1_3!AT50</f>
        <v>0</v>
      </c>
      <c r="CU89" s="21"/>
      <c r="CV89" s="21"/>
      <c r="CW89" s="21">
        <f>[9]Расчет_тарифа_стр.1_3!AU50</f>
        <v>0</v>
      </c>
      <c r="CX89" s="21"/>
      <c r="CY89" s="21"/>
      <c r="CZ89" s="21">
        <f>[9]Расчет_тарифа_стр.1_3!AV50</f>
        <v>0</v>
      </c>
      <c r="DA89" s="21"/>
      <c r="DB89" s="21"/>
      <c r="DC89" s="21" t="str">
        <f>[9]Расчет_тарифа_стр.1_3!AW50</f>
        <v>х</v>
      </c>
      <c r="DD89" s="21"/>
      <c r="DE89" s="21"/>
      <c r="DF89" s="21">
        <f>[9]Расчет_тарифа_стр.1_3!AX50</f>
        <v>0</v>
      </c>
      <c r="DG89" s="21"/>
      <c r="DH89" s="21"/>
      <c r="DI89" s="21">
        <f>[9]Расчет_тарифа_стр.1_3!AY50</f>
        <v>0</v>
      </c>
      <c r="DJ89" s="21"/>
      <c r="DK89" s="21"/>
      <c r="DL89" s="21">
        <f>[9]Расчет_тарифа_стр.1_3!AZ50</f>
        <v>0</v>
      </c>
      <c r="DM89" s="21"/>
      <c r="DN89" s="21"/>
      <c r="DO89" s="21">
        <f>[9]Расчет_тарифа_стр.1_3!BA50</f>
        <v>0</v>
      </c>
      <c r="DP89" s="21"/>
      <c r="DQ89" s="21"/>
      <c r="DR89" s="21" t="str">
        <f>[9]Расчет_тарифа_стр.1_3!BB50</f>
        <v>х</v>
      </c>
      <c r="DS89" s="21"/>
      <c r="DT89" s="21"/>
      <c r="DU89" s="21">
        <f>[9]Расчет_тарифа_стр.1_3!BC50</f>
        <v>0</v>
      </c>
      <c r="DV89" s="21"/>
      <c r="DW89" s="21"/>
      <c r="DX89" s="21">
        <f>[9]Расчет_тарифа_стр.1_3!BD50</f>
        <v>0</v>
      </c>
      <c r="DY89" s="21"/>
      <c r="DZ89" s="21"/>
      <c r="EA89" s="21">
        <f>[9]Расчет_тарифа_стр.1_3!BE50</f>
        <v>0</v>
      </c>
      <c r="EB89" s="21"/>
      <c r="EC89" s="21"/>
      <c r="ED89" s="21">
        <f>[9]Расчет_тарифа_стр.1_3!BF50</f>
        <v>0</v>
      </c>
      <c r="EE89" s="21"/>
      <c r="EF89" s="21"/>
      <c r="EG89" s="21" t="str">
        <f>[9]Расчет_тарифа_стр.1_3!BG50</f>
        <v>х</v>
      </c>
      <c r="EH89" s="21"/>
      <c r="EI89" s="21"/>
    </row>
    <row r="90" spans="1:139" ht="57" hidden="1" outlineLevel="1">
      <c r="A90" s="17" t="s">
        <v>25</v>
      </c>
      <c r="B90" s="18" t="s">
        <v>189</v>
      </c>
      <c r="C90" s="19"/>
      <c r="D90" s="2">
        <f>[9]Расчет_тарифа_стр.1_3!D51</f>
        <v>0</v>
      </c>
      <c r="E90" s="2" t="str">
        <f>[9]Расчет_тарифа_стр.1_3!E51</f>
        <v>х</v>
      </c>
      <c r="F90" s="2" t="str">
        <f>[9]Расчет_тарифа_стр.1_3!F51</f>
        <v>х</v>
      </c>
      <c r="G90" s="2">
        <f>[9]Расчет_тарифа_стр.1_3!G51</f>
        <v>0</v>
      </c>
      <c r="H90" s="2">
        <f>[9]Расчет_тарифа_стр.1_3!H51</f>
        <v>0</v>
      </c>
      <c r="I90" s="2" t="str">
        <f>[9]Расчет_тарифа_стр.1_3!I51</f>
        <v>х</v>
      </c>
      <c r="J90" s="2" t="str">
        <f>[9]Расчет_тарифа_стр.1_3!J51</f>
        <v>х</v>
      </c>
      <c r="K90" s="2">
        <f>[9]Расчет_тарифа_стр.1_3!K51</f>
        <v>0</v>
      </c>
      <c r="L90" s="2">
        <f>[9]Расчет_тарифа_стр.1_3!L51</f>
        <v>0.1</v>
      </c>
      <c r="M90" s="2"/>
      <c r="N90" s="2"/>
      <c r="O90" s="2">
        <f>[9]Расчет_тарифа_стр.1_3!M51</f>
        <v>0.1</v>
      </c>
      <c r="P90" s="2"/>
      <c r="Q90" s="2"/>
      <c r="R90" s="2">
        <f>[9]Расчет_тарифа_стр.1_3!N51</f>
        <v>0.1</v>
      </c>
      <c r="S90" s="2"/>
      <c r="T90" s="2"/>
      <c r="U90" s="2">
        <f>[9]Расчет_тарифа_стр.1_3!O51</f>
        <v>0.1</v>
      </c>
      <c r="V90" s="2"/>
      <c r="W90" s="2"/>
      <c r="X90" s="2" t="str">
        <f>[9]Расчет_тарифа_стр.1_3!P51</f>
        <v>х</v>
      </c>
      <c r="Y90" s="2"/>
      <c r="Z90" s="2"/>
      <c r="AA90" s="2">
        <f>[9]Расчет_тарифа_стр.1_3!Q51</f>
        <v>0.1</v>
      </c>
      <c r="AB90" s="2"/>
      <c r="AC90" s="2"/>
      <c r="AD90" s="2">
        <f>[9]Расчет_тарифа_стр.1_3!R51</f>
        <v>0.1</v>
      </c>
      <c r="AE90" s="2"/>
      <c r="AF90" s="2"/>
      <c r="AG90" s="2">
        <f>[9]Расчет_тарифа_стр.1_3!S51</f>
        <v>0.1</v>
      </c>
      <c r="AH90" s="2"/>
      <c r="AI90" s="2"/>
      <c r="AJ90" s="2">
        <f>[9]Расчет_тарифа_стр.1_3!T51</f>
        <v>0.1</v>
      </c>
      <c r="AK90" s="2"/>
      <c r="AL90" s="2"/>
      <c r="AM90" s="2" t="str">
        <f>[9]Расчет_тарифа_стр.1_3!U51</f>
        <v>х</v>
      </c>
      <c r="AN90" s="2"/>
      <c r="AO90" s="2"/>
      <c r="AP90" s="2">
        <f>[9]Расчет_тарифа_стр.1_3!V51</f>
        <v>0.1</v>
      </c>
      <c r="AQ90" s="2"/>
      <c r="AR90" s="2"/>
      <c r="AS90" s="2">
        <f>[9]Расчет_тарифа_стр.1_3!W51</f>
        <v>0.1</v>
      </c>
      <c r="AT90" s="2"/>
      <c r="AU90" s="2"/>
      <c r="AV90" s="2">
        <f>[9]Расчет_тарифа_стр.1_3!X51</f>
        <v>0.1</v>
      </c>
      <c r="AW90" s="2"/>
      <c r="AX90" s="2"/>
      <c r="AY90" s="2">
        <f>[9]Расчет_тарифа_стр.1_3!Y51</f>
        <v>0.1</v>
      </c>
      <c r="AZ90" s="2"/>
      <c r="BA90" s="2"/>
      <c r="BB90" s="2" t="str">
        <f>[9]Расчет_тарифа_стр.1_3!Z51</f>
        <v>х</v>
      </c>
      <c r="BC90" s="2"/>
      <c r="BD90" s="2"/>
      <c r="BE90" s="2">
        <f>[9]Расчет_тарифа_стр.1_3!AA51</f>
        <v>0.1</v>
      </c>
      <c r="BF90" s="2"/>
      <c r="BG90" s="2"/>
      <c r="BH90" s="2">
        <f>[9]Расчет_тарифа_стр.1_3!AB51</f>
        <v>0.1</v>
      </c>
      <c r="BI90" s="2"/>
      <c r="BJ90" s="2"/>
      <c r="BK90" s="2">
        <f>[9]Расчет_тарифа_стр.1_3!AC51</f>
        <v>0.1</v>
      </c>
      <c r="BL90" s="2"/>
      <c r="BM90" s="2"/>
      <c r="BN90" s="2">
        <f>[9]Расчет_тарифа_стр.1_3!AD51</f>
        <v>0.1</v>
      </c>
      <c r="BO90" s="2"/>
      <c r="BP90" s="2"/>
      <c r="BQ90" s="2" t="str">
        <f>[9]Расчет_тарифа_стр.1_3!AE51</f>
        <v>х</v>
      </c>
      <c r="BR90" s="2"/>
      <c r="BS90" s="2"/>
      <c r="BT90" s="20">
        <f>[9]Расчет_тарифа_стр.1_3!AF51</f>
        <v>0</v>
      </c>
      <c r="BU90" s="21" t="str">
        <f>[9]Расчет_тарифа_стр.1_3!AG51</f>
        <v>х</v>
      </c>
      <c r="BV90" s="21" t="str">
        <f>[9]Расчет_тарифа_стр.1_3!AH51</f>
        <v>х</v>
      </c>
      <c r="BW90" s="21">
        <f>[9]Расчет_тарифа_стр.1_3!AI51</f>
        <v>0</v>
      </c>
      <c r="BX90" s="21">
        <f>[9]Расчет_тарифа_стр.1_3!AJ51</f>
        <v>0</v>
      </c>
      <c r="BY90" s="21" t="str">
        <f>[9]Расчет_тарифа_стр.1_3!AK51</f>
        <v>х</v>
      </c>
      <c r="BZ90" s="21" t="str">
        <f>[9]Расчет_тарифа_стр.1_3!AL51</f>
        <v>х</v>
      </c>
      <c r="CA90" s="21">
        <f>[9]Расчет_тарифа_стр.1_3!AM51</f>
        <v>0</v>
      </c>
      <c r="CB90" s="21">
        <f>[9]Расчет_тарифа_стр.1_3!AN51</f>
        <v>0.1</v>
      </c>
      <c r="CC90" s="21"/>
      <c r="CD90" s="21"/>
      <c r="CE90" s="21">
        <f>[9]Расчет_тарифа_стр.1_3!AO51</f>
        <v>0.1</v>
      </c>
      <c r="CF90" s="21"/>
      <c r="CG90" s="21"/>
      <c r="CH90" s="21">
        <f>[9]Расчет_тарифа_стр.1_3!AP51</f>
        <v>0.1</v>
      </c>
      <c r="CI90" s="21"/>
      <c r="CJ90" s="21"/>
      <c r="CK90" s="21">
        <f>[9]Расчет_тарифа_стр.1_3!AQ51</f>
        <v>0.1</v>
      </c>
      <c r="CL90" s="21"/>
      <c r="CM90" s="21"/>
      <c r="CN90" s="21" t="str">
        <f>[9]Расчет_тарифа_стр.1_3!AR51</f>
        <v>х</v>
      </c>
      <c r="CO90" s="21"/>
      <c r="CP90" s="21"/>
      <c r="CQ90" s="21">
        <f>[9]Расчет_тарифа_стр.1_3!AS51</f>
        <v>0.1</v>
      </c>
      <c r="CR90" s="21"/>
      <c r="CS90" s="21"/>
      <c r="CT90" s="21">
        <f>[9]Расчет_тарифа_стр.1_3!AT51</f>
        <v>0.1</v>
      </c>
      <c r="CU90" s="21"/>
      <c r="CV90" s="21"/>
      <c r="CW90" s="21">
        <f>[9]Расчет_тарифа_стр.1_3!AU51</f>
        <v>0.1</v>
      </c>
      <c r="CX90" s="21"/>
      <c r="CY90" s="21"/>
      <c r="CZ90" s="21">
        <f>[9]Расчет_тарифа_стр.1_3!AV51</f>
        <v>0.1</v>
      </c>
      <c r="DA90" s="21"/>
      <c r="DB90" s="21"/>
      <c r="DC90" s="21" t="str">
        <f>[9]Расчет_тарифа_стр.1_3!AW51</f>
        <v>х</v>
      </c>
      <c r="DD90" s="21"/>
      <c r="DE90" s="21"/>
      <c r="DF90" s="21">
        <f>[9]Расчет_тарифа_стр.1_3!AX51</f>
        <v>0.1</v>
      </c>
      <c r="DG90" s="21"/>
      <c r="DH90" s="21"/>
      <c r="DI90" s="21">
        <f>[9]Расчет_тарифа_стр.1_3!AY51</f>
        <v>0.1</v>
      </c>
      <c r="DJ90" s="21"/>
      <c r="DK90" s="21"/>
      <c r="DL90" s="21">
        <f>[9]Расчет_тарифа_стр.1_3!AZ51</f>
        <v>0.1</v>
      </c>
      <c r="DM90" s="21"/>
      <c r="DN90" s="21"/>
      <c r="DO90" s="21">
        <f>[9]Расчет_тарифа_стр.1_3!BA51</f>
        <v>0.1</v>
      </c>
      <c r="DP90" s="21"/>
      <c r="DQ90" s="21"/>
      <c r="DR90" s="21" t="str">
        <f>[9]Расчет_тарифа_стр.1_3!BB51</f>
        <v>х</v>
      </c>
      <c r="DS90" s="21"/>
      <c r="DT90" s="21"/>
      <c r="DU90" s="21">
        <f>[9]Расчет_тарифа_стр.1_3!BC51</f>
        <v>0.1</v>
      </c>
      <c r="DV90" s="21"/>
      <c r="DW90" s="21"/>
      <c r="DX90" s="21">
        <f>[9]Расчет_тарифа_стр.1_3!BD51</f>
        <v>0.1</v>
      </c>
      <c r="DY90" s="21"/>
      <c r="DZ90" s="21"/>
      <c r="EA90" s="21">
        <f>[9]Расчет_тарифа_стр.1_3!BE51</f>
        <v>0.1</v>
      </c>
      <c r="EB90" s="21"/>
      <c r="EC90" s="21"/>
      <c r="ED90" s="21">
        <f>[9]Расчет_тарифа_стр.1_3!BF51</f>
        <v>0.1</v>
      </c>
      <c r="EE90" s="21"/>
      <c r="EF90" s="21"/>
      <c r="EG90" s="21" t="str">
        <f>[9]Расчет_тарифа_стр.1_3!BG51</f>
        <v>х</v>
      </c>
      <c r="EH90" s="21"/>
      <c r="EI90" s="21"/>
    </row>
    <row r="91" spans="1:139" hidden="1" outlineLevel="1">
      <c r="A91" s="17" t="s">
        <v>26</v>
      </c>
      <c r="B91" s="18" t="s">
        <v>184</v>
      </c>
      <c r="C91" s="19" t="s">
        <v>76</v>
      </c>
      <c r="D91" s="2">
        <f>[9]Расчет_тарифа_стр.1_3!D52</f>
        <v>258649.7212704691</v>
      </c>
      <c r="E91" s="2">
        <f>[9]Расчет_тарифа_стр.1_3!E52</f>
        <v>130096.39097506629</v>
      </c>
      <c r="F91" s="2">
        <f>[9]Расчет_тарифа_стр.1_3!F52</f>
        <v>128553.33029540282</v>
      </c>
      <c r="G91" s="2">
        <f>[9]Расчет_тарифа_стр.1_3!G52</f>
        <v>269194</v>
      </c>
      <c r="H91" s="2">
        <f>[9]Расчет_тарифа_стр.1_3!H52</f>
        <v>280378.30709039699</v>
      </c>
      <c r="I91" s="2">
        <f>[9]Расчет_тарифа_стр.1_3!I52</f>
        <v>143181.70759575636</v>
      </c>
      <c r="J91" s="2">
        <f>[9]Расчет_тарифа_стр.1_3!J52</f>
        <v>137196.59949464063</v>
      </c>
      <c r="K91" s="2">
        <f>[9]Расчет_тарифа_стр.1_3!K52</f>
        <v>0</v>
      </c>
      <c r="L91" s="2">
        <f>[9]Расчет_тарифа_стр.1_3!L52</f>
        <v>299321.95707886474</v>
      </c>
      <c r="M91" s="2">
        <f>M94/1.18*M64+M95*M65+M96*M66</f>
        <v>137915.46783320105</v>
      </c>
      <c r="N91" s="2">
        <f>L91-M91</f>
        <v>161406.48924566369</v>
      </c>
      <c r="O91" s="2">
        <f>[9]Расчет_тарифа_стр.1_3!M52</f>
        <v>325018.78820628673</v>
      </c>
      <c r="P91" s="2">
        <f>P94/1.18*P64+P95*P65+P96*P66</f>
        <v>164058.7239156627</v>
      </c>
      <c r="Q91" s="2">
        <f>O91-P91</f>
        <v>160960.06429062402</v>
      </c>
      <c r="R91" s="2">
        <f>[9]Расчет_тарифа_стр.1_3!N52</f>
        <v>333934.22867111163</v>
      </c>
      <c r="S91" s="2">
        <f>S94/1.18*S64+S95*S65+S96*S66</f>
        <v>154727.88399295934</v>
      </c>
      <c r="T91" s="2">
        <f>R91-S91</f>
        <v>179206.34467815229</v>
      </c>
      <c r="U91" s="2">
        <f>[9]Расчет_тарифа_стр.1_3!O52</f>
        <v>347310.31379444589</v>
      </c>
      <c r="V91" s="2">
        <f>V94/1.18*V64+V95*V65+V96*V66</f>
        <v>185111.79857265679</v>
      </c>
      <c r="W91" s="2">
        <f>U91-V91</f>
        <v>162198.5152217891</v>
      </c>
      <c r="X91" s="2">
        <f>[9]Расчет_тарифа_стр.1_3!P52</f>
        <v>361841.86016171484</v>
      </c>
      <c r="Y91" s="2">
        <f>Y94/1.18*Y64+Y95*Y65+Y96*Y66</f>
        <v>178453.32717799832</v>
      </c>
      <c r="Z91" s="2">
        <f>X91-Y91</f>
        <v>183388.53298371652</v>
      </c>
      <c r="AA91" s="2">
        <f>[9]Расчет_тарифа_стр.1_3!Q52</f>
        <v>373229.62216254091</v>
      </c>
      <c r="AB91" s="2">
        <f>AB94/1.18*AB64+AB95*AB65+AB96*AB66</f>
        <v>0</v>
      </c>
      <c r="AC91" s="2">
        <f>AA91-AB91</f>
        <v>373229.62216254091</v>
      </c>
      <c r="AD91" s="2">
        <f>[9]Расчет_тарифа_стр.1_3!R52</f>
        <v>385497.80684268288</v>
      </c>
      <c r="AE91" s="2">
        <f>AE94/1.18*AE64+AE95*AE65+AE96*AE66</f>
        <v>0</v>
      </c>
      <c r="AF91" s="2">
        <f>AD91-AE91</f>
        <v>385497.80684268288</v>
      </c>
      <c r="AG91" s="2">
        <f>[9]Расчет_тарифа_стр.1_3!S52</f>
        <v>399172.73617256212</v>
      </c>
      <c r="AH91" s="2">
        <f>AH94/1.18*AH64+AH95*AH65+AH96*AH66</f>
        <v>0</v>
      </c>
      <c r="AI91" s="2">
        <f>AG91-AH91</f>
        <v>399172.73617256212</v>
      </c>
      <c r="AJ91" s="2">
        <f>[9]Расчет_тарифа_стр.1_3!T52</f>
        <v>412344.753940197</v>
      </c>
      <c r="AK91" s="2">
        <f>AK94/1.18*AK64+AK95*AK65+AK96*AK66</f>
        <v>0</v>
      </c>
      <c r="AL91" s="2">
        <f>AJ91-AK91</f>
        <v>412344.753940197</v>
      </c>
      <c r="AM91" s="2">
        <f>[9]Расчет_тарифа_стр.1_3!U52</f>
        <v>426988.44875524938</v>
      </c>
      <c r="AN91" s="2">
        <f>AN94/1.18*AN64+AN95*AN65+AN96*AN66</f>
        <v>0</v>
      </c>
      <c r="AO91" s="2">
        <f>AM91-AN91</f>
        <v>426988.44875524938</v>
      </c>
      <c r="AP91" s="2">
        <f>[9]Расчет_тарифа_стр.1_3!V52</f>
        <v>441129.31721712981</v>
      </c>
      <c r="AQ91" s="2">
        <f>AQ94/1.18*AQ64+AQ95*AQ65+AQ96*AQ66</f>
        <v>0</v>
      </c>
      <c r="AR91" s="2">
        <f>AP91-AQ91</f>
        <v>441129.31721712981</v>
      </c>
      <c r="AS91" s="2">
        <f>[9]Расчет_тарифа_стр.1_3!W52</f>
        <v>456799.16347776388</v>
      </c>
      <c r="AT91" s="2">
        <f>AT94/1.18*AT64+AT95*AT65+AT96*AT66</f>
        <v>0</v>
      </c>
      <c r="AU91" s="2">
        <f>AS91-AT91</f>
        <v>456799.16347776388</v>
      </c>
      <c r="AV91" s="2">
        <f>[9]Расчет_тарифа_стр.1_3!X52</f>
        <v>472889.27526780154</v>
      </c>
      <c r="AW91" s="2">
        <f>AW94/1.18*AW64+AW95*AW65+AW96*AW66</f>
        <v>0</v>
      </c>
      <c r="AX91" s="2">
        <f>AV91-AW91</f>
        <v>472889.27526780154</v>
      </c>
      <c r="AY91" s="2">
        <f>[9]Расчет_тарифа_стр.1_3!Y52</f>
        <v>487749.7554810142</v>
      </c>
      <c r="AZ91" s="2">
        <f>AZ94/1.18*AZ64+AZ95*AZ65+AZ96*AZ66</f>
        <v>0</v>
      </c>
      <c r="BA91" s="2">
        <f>AY91-AZ91</f>
        <v>487749.7554810142</v>
      </c>
      <c r="BB91" s="2">
        <f>[9]Расчет_тарифа_стр.1_3!Z52</f>
        <v>504335.95696433098</v>
      </c>
      <c r="BC91" s="2">
        <f>BC94/1.18*BC64+BC95*BC65+BC96*BC66</f>
        <v>0</v>
      </c>
      <c r="BD91" s="2">
        <f>BB91-BC91</f>
        <v>504335.95696433098</v>
      </c>
      <c r="BE91" s="2">
        <f>[9]Расчет_тарифа_стр.1_3!AA52</f>
        <v>522196.79704235401</v>
      </c>
      <c r="BF91" s="2">
        <f>BF94/1.18*BF64+BF95*BF65+BF96*BF66</f>
        <v>0</v>
      </c>
      <c r="BG91" s="2">
        <f>BE91-BF91</f>
        <v>522196.79704235401</v>
      </c>
      <c r="BH91" s="2">
        <f>[9]Расчет_тарифа_стр.1_3!AB52</f>
        <v>538830.23662997666</v>
      </c>
      <c r="BI91" s="2">
        <f>BI94/1.18*BI64+BI95*BI65+BI96*BI66</f>
        <v>0</v>
      </c>
      <c r="BJ91" s="2">
        <f>BH91-BI91</f>
        <v>538830.23662997666</v>
      </c>
      <c r="BK91" s="2">
        <f>[9]Расчет_тарифа_стр.1_3!AC52</f>
        <v>556529.5217888779</v>
      </c>
      <c r="BL91" s="2">
        <f>BL94/1.18*BL64+BL95*BL65+BL96*BL66</f>
        <v>0</v>
      </c>
      <c r="BM91" s="2">
        <f>BK91-BL91</f>
        <v>556529.5217888779</v>
      </c>
      <c r="BN91" s="2">
        <f>[9]Расчет_тарифа_стр.1_3!AD52</f>
        <v>571125.78237426339</v>
      </c>
      <c r="BO91" s="2">
        <f>BO94/1.18*BO64+BO95*BO65+BO96*BO66</f>
        <v>0</v>
      </c>
      <c r="BP91" s="2">
        <f>BN91-BO91</f>
        <v>571125.78237426339</v>
      </c>
      <c r="BQ91" s="2">
        <f>[9]Расчет_тарифа_стр.1_3!AE52</f>
        <v>573927.86627466104</v>
      </c>
      <c r="BR91" s="2">
        <f>BR94/1.18*BR64+BR95*BR65+BR96*BR66</f>
        <v>0</v>
      </c>
      <c r="BS91" s="2">
        <f>BQ91-BR91</f>
        <v>573927.86627466104</v>
      </c>
      <c r="BT91" s="20">
        <f>[9]Расчет_тарифа_стр.1_3!AF52</f>
        <v>182819.06208306749</v>
      </c>
      <c r="BU91" s="21">
        <f>[9]Расчет_тарифа_стр.1_3!AG52</f>
        <v>86386.923564075856</v>
      </c>
      <c r="BV91" s="21">
        <f>[9]Расчет_тарифа_стр.1_3!AH52</f>
        <v>96432.138518991633</v>
      </c>
      <c r="BW91" s="21">
        <f>[9]Расчет_тарифа_стр.1_3!AI52</f>
        <v>183166</v>
      </c>
      <c r="BX91" s="21">
        <f>[9]Расчет_тарифа_стр.1_3!AJ52</f>
        <v>198118.1999523156</v>
      </c>
      <c r="BY91" s="21">
        <f>[9]Расчет_тарифа_стр.1_3!AK52</f>
        <v>94237.636949341409</v>
      </c>
      <c r="BZ91" s="21">
        <f>[9]Расчет_тарифа_стр.1_3!AL52</f>
        <v>98843.889411081429</v>
      </c>
      <c r="CA91" s="21">
        <f>[9]Расчет_тарифа_стр.1_3!AM52</f>
        <v>0</v>
      </c>
      <c r="CB91" s="21">
        <f>[9]Расчет_тарифа_стр.1_3!AN52</f>
        <v>216588.4327845145</v>
      </c>
      <c r="CC91" s="2">
        <f>CC94/1.18*CC64+CC95*CC65+CC96*CC66</f>
        <v>93326.439236646635</v>
      </c>
      <c r="CD91" s="2">
        <f>CB91-CC91</f>
        <v>123261.99354786787</v>
      </c>
      <c r="CE91" s="21">
        <f>[9]Расчет_тарифа_стр.1_3!AO52</f>
        <v>234844.48054934322</v>
      </c>
      <c r="CF91" s="2">
        <f>CF94/1.18*CF64+CF95*CF65+CF96*CF66</f>
        <v>110895.14142294539</v>
      </c>
      <c r="CG91" s="2">
        <f>CE91-CF91</f>
        <v>123949.33912639783</v>
      </c>
      <c r="CH91" s="21">
        <f>[9]Расчет_тарифа_стр.1_3!AP52</f>
        <v>242451.16815146763</v>
      </c>
      <c r="CI91" s="2">
        <f>CI94/1.18*CI64+CI95*CI65+CI96*CI66</f>
        <v>110895.14142294539</v>
      </c>
      <c r="CJ91" s="2">
        <f>CH91-CI91</f>
        <v>131556.02672852224</v>
      </c>
      <c r="CK91" s="21">
        <f>[9]Расчет_тарифа_стр.1_3!AQ52</f>
        <v>254088.38325706194</v>
      </c>
      <c r="CL91" s="2">
        <f>CL94/1.18*CL64+CL95*CL65+CL96*CL66</f>
        <v>131505.00345639978</v>
      </c>
      <c r="CM91" s="2">
        <f>CK91-CL91</f>
        <v>122583.37980066217</v>
      </c>
      <c r="CN91" s="21">
        <f>[9]Расчет_тарифа_стр.1_3!AR52</f>
        <v>264673.60080556857</v>
      </c>
      <c r="CO91" s="2">
        <f>CO94/1.18*CO64+CO95*CO65+CO96*CO66</f>
        <v>126340.80197066694</v>
      </c>
      <c r="CP91" s="2">
        <f>CN91-CO91</f>
        <v>138332.79883490162</v>
      </c>
      <c r="CQ91" s="21">
        <f>[9]Расчет_тарифа_стр.1_3!AS52</f>
        <v>275040.8702157049</v>
      </c>
      <c r="CR91" s="2">
        <f>CR94/1.18*CR64+CR95*CR65+CR96*CR66</f>
        <v>0</v>
      </c>
      <c r="CS91" s="2">
        <f>CQ91-CR91</f>
        <v>275040.8702157049</v>
      </c>
      <c r="CT91" s="21">
        <f>[9]Расчет_тарифа_стр.1_3!AT52</f>
        <v>284874.47709399724</v>
      </c>
      <c r="CU91" s="2">
        <f>CU94/1.18*CU64+CU95*CU65+CU96*CU66</f>
        <v>0</v>
      </c>
      <c r="CV91" s="2">
        <f>CT91-CU91</f>
        <v>284874.47709399724</v>
      </c>
      <c r="CW91" s="21">
        <f>[9]Расчет_тарифа_стр.1_3!AU52</f>
        <v>295643.74182754988</v>
      </c>
      <c r="CX91" s="2">
        <f>CX94/1.18*CX64+CX95*CX65+CX96*CX66</f>
        <v>0</v>
      </c>
      <c r="CY91" s="2">
        <f>CW91-CX91</f>
        <v>295643.74182754988</v>
      </c>
      <c r="CZ91" s="21">
        <f>[9]Расчет_тарифа_стр.1_3!AV52</f>
        <v>306701.44809309707</v>
      </c>
      <c r="DA91" s="2">
        <f>DA94/1.18*DA64+DA95*DA65+DA96*DA66</f>
        <v>0</v>
      </c>
      <c r="DB91" s="2">
        <f>CZ91-DA91</f>
        <v>306701.44809309707</v>
      </c>
      <c r="DC91" s="21">
        <f>[9]Расчет_тарифа_стр.1_3!AW52</f>
        <v>317209.54031092062</v>
      </c>
      <c r="DD91" s="2">
        <f>DD94/1.18*DD64+DD95*DD65+DD96*DD66</f>
        <v>0</v>
      </c>
      <c r="DE91" s="2">
        <f>DC91-DD91</f>
        <v>317209.54031092062</v>
      </c>
      <c r="DF91" s="21">
        <f>[9]Расчет_тарифа_стр.1_3!AX52</f>
        <v>328982.5177247551</v>
      </c>
      <c r="DG91" s="2">
        <f>DG94/1.18*DG64+DG95*DG65+DG96*DG66</f>
        <v>0</v>
      </c>
      <c r="DH91" s="2">
        <f>DF91-DG91</f>
        <v>328982.5177247551</v>
      </c>
      <c r="DI91" s="21">
        <f>[9]Расчет_тарифа_стр.1_3!AY52</f>
        <v>341279.57059009396</v>
      </c>
      <c r="DJ91" s="2">
        <f>DJ94/1.18*DJ64+DJ95*DJ65+DJ96*DJ66</f>
        <v>0</v>
      </c>
      <c r="DK91" s="2">
        <f>DI91-DJ91</f>
        <v>341279.57059009396</v>
      </c>
      <c r="DL91" s="21">
        <f>[9]Расчет_тарифа_стр.1_3!AZ52</f>
        <v>353115.51831312774</v>
      </c>
      <c r="DM91" s="2">
        <f>DM94/1.18*DM64+DM95*DM65+DM96*DM66</f>
        <v>0</v>
      </c>
      <c r="DN91" s="2">
        <f>DL91-DM91</f>
        <v>353115.51831312774</v>
      </c>
      <c r="DO91" s="21">
        <f>[9]Расчет_тарифа_стр.1_3!BA52</f>
        <v>366105.91951199324</v>
      </c>
      <c r="DP91" s="2">
        <f>DP94/1.18*DP64+DP95*DP65+DP96*DP66</f>
        <v>0</v>
      </c>
      <c r="DQ91" s="2">
        <f>DO91-DP91</f>
        <v>366105.91951199324</v>
      </c>
      <c r="DR91" s="21">
        <f>[9]Расчет_тарифа_стр.1_3!BB52</f>
        <v>378974.3804206386</v>
      </c>
      <c r="DS91" s="2">
        <f>DS94/1.18*DS64+DS95*DS65+DS96*DS66</f>
        <v>0</v>
      </c>
      <c r="DT91" s="2">
        <f>DR91-DS91</f>
        <v>378974.3804206386</v>
      </c>
      <c r="DU91" s="21">
        <f>[9]Расчет_тарифа_стр.1_3!BC52</f>
        <v>393000.79641922715</v>
      </c>
      <c r="DV91" s="2">
        <f>DV94/1.18*DV64+DV95*DV65+DV96*DV66</f>
        <v>0</v>
      </c>
      <c r="DW91" s="2">
        <f>DU91-DV91</f>
        <v>393000.79641922715</v>
      </c>
      <c r="DX91" s="21">
        <f>[9]Расчет_тарифа_стр.1_3!BD52</f>
        <v>406482.62607508514</v>
      </c>
      <c r="DY91" s="2">
        <f>DY94/1.18*DY64+DY95*DY65+DY96*DY66</f>
        <v>0</v>
      </c>
      <c r="DZ91" s="2">
        <f>DX91-DY91</f>
        <v>406482.62607508514</v>
      </c>
      <c r="EA91" s="21">
        <f>[9]Расчет_тарифа_стр.1_3!BE52</f>
        <v>419376.26129497564</v>
      </c>
      <c r="EB91" s="2">
        <f>EB94/1.18*EB64+EB95*EB65+EB96*EB66</f>
        <v>0</v>
      </c>
      <c r="EC91" s="2">
        <f>EA91-EB91</f>
        <v>419376.26129497564</v>
      </c>
      <c r="ED91" s="21">
        <f>[9]Расчет_тарифа_стр.1_3!BF52</f>
        <v>435025.10148346331</v>
      </c>
      <c r="EE91" s="2">
        <f>EE94/1.18*EE64+EE95*EE65+EE96*EE66</f>
        <v>0</v>
      </c>
      <c r="EF91" s="2">
        <f>ED91-EE91</f>
        <v>435025.10148346331</v>
      </c>
      <c r="EG91" s="21">
        <f>[9]Расчет_тарифа_стр.1_3!BG52</f>
        <v>446589.8391270531</v>
      </c>
      <c r="EH91" s="2">
        <f>EH94/1.18*EH64+EH95*EH65+EH96*EH66</f>
        <v>0</v>
      </c>
      <c r="EI91" s="2">
        <f>EG91-EH91</f>
        <v>446589.8391270531</v>
      </c>
    </row>
    <row r="92" spans="1:139" ht="42.75" hidden="1" outlineLevel="1">
      <c r="A92" s="17" t="s">
        <v>27</v>
      </c>
      <c r="B92" s="18" t="s">
        <v>185</v>
      </c>
      <c r="C92" s="19" t="s">
        <v>76</v>
      </c>
      <c r="D92" s="2">
        <f>E92+F92</f>
        <v>269487.55145841715</v>
      </c>
      <c r="E92" s="2">
        <f>E94/1.18*E64+E95*E65+E96*E66</f>
        <v>130096.39097506629</v>
      </c>
      <c r="F92" s="2">
        <f>F94/1.18*F64+F95*F65+F96*F66</f>
        <v>139391.16048335086</v>
      </c>
      <c r="G92" s="2">
        <v>0</v>
      </c>
      <c r="H92" s="2">
        <f>I92+J92</f>
        <v>280378.51411965012</v>
      </c>
      <c r="I92" s="2">
        <f>I94/1.18*I64+I95*I65+I96*I66</f>
        <v>143181.70759575636</v>
      </c>
      <c r="J92" s="2">
        <f>J94/1.18*J64+J95*J65+J96*J66</f>
        <v>137196.80652389379</v>
      </c>
      <c r="K92" s="2">
        <v>0</v>
      </c>
      <c r="L92" s="2">
        <f>M92+N92</f>
        <v>285757.12579823006</v>
      </c>
      <c r="M92" s="2">
        <f>M94/1.18*M64+M95*M65+M96*M66</f>
        <v>137915.46783320105</v>
      </c>
      <c r="N92" s="2">
        <f>N94/1.18*N64+N95*N65+N96*N66</f>
        <v>147841.65796502898</v>
      </c>
      <c r="O92" s="2">
        <f>P92+Q92</f>
        <v>303491.88758393063</v>
      </c>
      <c r="P92" s="2">
        <f>P94/1.18*P64+P95*P65+P96*P66</f>
        <v>164058.7239156627</v>
      </c>
      <c r="Q92" s="2">
        <f>Q94/1.18*Q64+Q95*Q65+Q96*Q66</f>
        <v>139433.16366826792</v>
      </c>
      <c r="R92" s="2">
        <f>S92+T92</f>
        <v>321541.53801076504</v>
      </c>
      <c r="S92" s="2">
        <f>S94/1.18*S64+S95*S65+S96*S66</f>
        <v>154727.88399295934</v>
      </c>
      <c r="T92" s="2">
        <f>T94/1.18*T64+T95*T65+T96*T66</f>
        <v>166813.6540178057</v>
      </c>
      <c r="U92" s="2">
        <f>V92+W92</f>
        <v>345925.16545544204</v>
      </c>
      <c r="V92" s="2">
        <f>V94/1.18*V64+V95*V65+V96*V66</f>
        <v>185111.79857265679</v>
      </c>
      <c r="W92" s="2">
        <f>W94/1.18*W64+W95*W65+W96*W66</f>
        <v>160813.36688278525</v>
      </c>
      <c r="X92" s="2">
        <f>Y92+Z92</f>
        <v>365241.26907969103</v>
      </c>
      <c r="Y92" s="2">
        <f>Y94/1.18*Y64+Y95*Y65+Y96*Y66</f>
        <v>178453.32717799832</v>
      </c>
      <c r="Z92" s="2">
        <f>Z94/1.18*Z64+Z95*Z65+Z96*Z66</f>
        <v>186787.94190169271</v>
      </c>
      <c r="AA92" s="2">
        <f>AB92+AC92</f>
        <v>0</v>
      </c>
      <c r="AB92" s="2">
        <f>AB94/1.18*AB64+AB95*AB65+AB96*AB66</f>
        <v>0</v>
      </c>
      <c r="AC92" s="2">
        <f>AC94/1.18*AC64+AC95*AC65+AC96*AC66</f>
        <v>0</v>
      </c>
      <c r="AD92" s="2">
        <f>AE92+AF92</f>
        <v>0</v>
      </c>
      <c r="AE92" s="2">
        <f>AE94/1.18*AE64+AE95*AE65+AE96*AE66</f>
        <v>0</v>
      </c>
      <c r="AF92" s="2">
        <f>AF94/1.18*AF64+AF95*AF65+AF96*AF66</f>
        <v>0</v>
      </c>
      <c r="AG92" s="2">
        <f>AH92+AI92</f>
        <v>0</v>
      </c>
      <c r="AH92" s="2">
        <f>AH94/1.18*AH64+AH95*AH65+AH96*AH66</f>
        <v>0</v>
      </c>
      <c r="AI92" s="2">
        <f>AI94/1.18*AI64+AI95*AI65+AI96*AI66</f>
        <v>0</v>
      </c>
      <c r="AJ92" s="2">
        <f>AK92+AL92</f>
        <v>0</v>
      </c>
      <c r="AK92" s="2">
        <f>AK94/1.18*AK64+AK95*AK65+AK96*AK66</f>
        <v>0</v>
      </c>
      <c r="AL92" s="2">
        <f>AL94/1.18*AL64+AL95*AL65+AL96*AL66</f>
        <v>0</v>
      </c>
      <c r="AM92" s="2">
        <f>AN92+AO92</f>
        <v>0</v>
      </c>
      <c r="AN92" s="2">
        <f>AN94/1.18*AN64+AN95*AN65+AN96*AN66</f>
        <v>0</v>
      </c>
      <c r="AO92" s="2">
        <f>AO94/1.18*AO64+AO95*AO65+AO96*AO66</f>
        <v>0</v>
      </c>
      <c r="AP92" s="2">
        <f>AQ92+AR92</f>
        <v>0</v>
      </c>
      <c r="AQ92" s="2">
        <f>AQ94/1.18*AQ64+AQ95*AQ65+AQ96*AQ66</f>
        <v>0</v>
      </c>
      <c r="AR92" s="2">
        <f>AR94/1.18*AR64+AR95*AR65+AR96*AR66</f>
        <v>0</v>
      </c>
      <c r="AS92" s="2">
        <f>AT92+AU92</f>
        <v>0</v>
      </c>
      <c r="AT92" s="2">
        <f>AT94/1.18*AT64+AT95*AT65+AT96*AT66</f>
        <v>0</v>
      </c>
      <c r="AU92" s="2">
        <f>AU94/1.18*AU64+AU95*AU65+AU96*AU66</f>
        <v>0</v>
      </c>
      <c r="AV92" s="2">
        <f>AW92+AX92</f>
        <v>0</v>
      </c>
      <c r="AW92" s="2">
        <f>AW94/1.18*AW64+AW95*AW65+AW96*AW66</f>
        <v>0</v>
      </c>
      <c r="AX92" s="2">
        <f>AX94/1.18*AX64+AX95*AX65+AX96*AX66</f>
        <v>0</v>
      </c>
      <c r="AY92" s="2">
        <f>AZ92+BA92</f>
        <v>0</v>
      </c>
      <c r="AZ92" s="2">
        <f>AZ94/1.18*AZ64+AZ95*AZ65+AZ96*AZ66</f>
        <v>0</v>
      </c>
      <c r="BA92" s="2">
        <f>BA94/1.18*BA64+BA95*BA65+BA96*BA66</f>
        <v>0</v>
      </c>
      <c r="BB92" s="2">
        <f>BC92+BD92</f>
        <v>0</v>
      </c>
      <c r="BC92" s="2">
        <f>BC94/1.18*BC64+BC95*BC65+BC96*BC66</f>
        <v>0</v>
      </c>
      <c r="BD92" s="2">
        <f>BD94/1.18*BD64+BD95*BD65+BD96*BD66</f>
        <v>0</v>
      </c>
      <c r="BE92" s="2">
        <f>BF92+BG92</f>
        <v>0</v>
      </c>
      <c r="BF92" s="2">
        <f>BF94/1.18*BF64+BF95*BF65+BF96*BF66</f>
        <v>0</v>
      </c>
      <c r="BG92" s="2">
        <f>BG94/1.18*BG64+BG95*BG65+BG96*BG66</f>
        <v>0</v>
      </c>
      <c r="BH92" s="2">
        <f>BI92+BJ92</f>
        <v>0</v>
      </c>
      <c r="BI92" s="2">
        <f>BI94/1.18*BI64+BI95*BI65+BI96*BI66</f>
        <v>0</v>
      </c>
      <c r="BJ92" s="2">
        <f>BJ94/1.18*BJ64+BJ95*BJ65+BJ96*BJ66</f>
        <v>0</v>
      </c>
      <c r="BK92" s="2">
        <f>BL92+BM92</f>
        <v>0</v>
      </c>
      <c r="BL92" s="2">
        <f>BL94/1.18*BL64+BL95*BL65+BL96*BL66</f>
        <v>0</v>
      </c>
      <c r="BM92" s="2">
        <f>BM94/1.18*BM64+BM95*BM65+BM96*BM66</f>
        <v>0</v>
      </c>
      <c r="BN92" s="2">
        <f>BO92+BP92</f>
        <v>0</v>
      </c>
      <c r="BO92" s="2">
        <f>BO94/1.18*BO64+BO95*BO65+BO96*BO66</f>
        <v>0</v>
      </c>
      <c r="BP92" s="2">
        <f>BP94/1.18*BP64+BP95*BP65+BP96*BP66</f>
        <v>0</v>
      </c>
      <c r="BQ92" s="2">
        <f>BR92+BS92</f>
        <v>0</v>
      </c>
      <c r="BR92" s="2">
        <f>BR94/1.18*BR64+BR95*BR65+BR96*BR66</f>
        <v>0</v>
      </c>
      <c r="BS92" s="2">
        <f>BS94/1.18*BS64+BS95*BS65+BS96*BS66</f>
        <v>0</v>
      </c>
      <c r="BT92" s="2">
        <f>BU92+BV92</f>
        <v>177772.20213913661</v>
      </c>
      <c r="BU92" s="2">
        <f>BU94/1.18*BU64+BU95*BU65+BU96*BU66</f>
        <v>86386.923564075856</v>
      </c>
      <c r="BV92" s="2">
        <f>BV94/1.18*BV64+BV95*BV65+BV96*BV66</f>
        <v>91385.278575060744</v>
      </c>
      <c r="BW92" s="2">
        <v>0</v>
      </c>
      <c r="BX92" s="2">
        <f>BY92+BZ92</f>
        <v>193081.52636042284</v>
      </c>
      <c r="BY92" s="2">
        <f>BY94/1.18*BY64+BY95*BY65+BY96*BY66</f>
        <v>94237.636949341409</v>
      </c>
      <c r="BZ92" s="2">
        <f>BZ94/1.18*BZ64+BZ95*BZ65+BZ96*BZ66</f>
        <v>98843.889411081429</v>
      </c>
      <c r="CA92" s="2">
        <v>0</v>
      </c>
      <c r="CB92" s="2">
        <f>CC92+CD92</f>
        <v>201076.77921902534</v>
      </c>
      <c r="CC92" s="2">
        <f>CC94/1.18*CC64+CC95*CC65+CC96*CC66</f>
        <v>93326.439236646635</v>
      </c>
      <c r="CD92" s="2">
        <f>CD94/1.18*CD64+CD95*CD65+CD96*CD66</f>
        <v>107750.33998237872</v>
      </c>
      <c r="CE92" s="2">
        <f>CF92+CG92</f>
        <v>218645.48140532413</v>
      </c>
      <c r="CF92" s="2">
        <f>CF94/1.18*CF64+CF95*CF65+CF96*CF66</f>
        <v>110895.14142294539</v>
      </c>
      <c r="CG92" s="2">
        <f>CG94/1.18*CG64+CG95*CG65+CG96*CG66</f>
        <v>107750.33998237872</v>
      </c>
      <c r="CH92" s="2">
        <f>CI92+CJ92</f>
        <v>238670.88209104922</v>
      </c>
      <c r="CI92" s="2">
        <f>CI94/1.18*CI64+CI95*CI65+CI96*CI66</f>
        <v>110895.14142294539</v>
      </c>
      <c r="CJ92" s="2">
        <f>CJ94/1.18*CJ64+CJ95*CJ65+CJ96*CJ66</f>
        <v>127775.74066810381</v>
      </c>
      <c r="CK92" s="2">
        <f>CL92+CM92</f>
        <v>254262.99078846714</v>
      </c>
      <c r="CL92" s="2">
        <f>CL94/1.18*CL64+CL95*CL65+CL96*CL66</f>
        <v>131505.00345639978</v>
      </c>
      <c r="CM92" s="2">
        <f>CM94/1.18*CM64+CM95*CM65+CM96*CM66</f>
        <v>122757.98733206737</v>
      </c>
      <c r="CN92" s="2">
        <f>CO92+CP92</f>
        <v>268412.30344968848</v>
      </c>
      <c r="CO92" s="2">
        <f>CO94/1.18*CO64+CO95*CO65+CO96*CO66</f>
        <v>126340.80197066694</v>
      </c>
      <c r="CP92" s="2">
        <f>CP94/1.18*CP64+CP95*CP65+CP96*CP66</f>
        <v>142071.50147902151</v>
      </c>
      <c r="CQ92" s="2">
        <f>CR92+CS92</f>
        <v>0</v>
      </c>
      <c r="CR92" s="2">
        <f>CR94/1.18*CR64+CR95*CR65+CR96*CR66</f>
        <v>0</v>
      </c>
      <c r="CS92" s="2">
        <f>CS94/1.18*CS64+CS95*CS65+CS96*CS66</f>
        <v>0</v>
      </c>
      <c r="CT92" s="2">
        <f>CU92+CV92</f>
        <v>0</v>
      </c>
      <c r="CU92" s="2">
        <f>CU94/1.18*CU64+CU95*CU65+CU96*CU66</f>
        <v>0</v>
      </c>
      <c r="CV92" s="2">
        <f>CV94/1.18*CV64+CV95*CV65+CV96*CV66</f>
        <v>0</v>
      </c>
      <c r="CW92" s="2">
        <f>CX92+CY92</f>
        <v>0</v>
      </c>
      <c r="CX92" s="2">
        <f>CX94/1.18*CX64+CX95*CX65+CX96*CX66</f>
        <v>0</v>
      </c>
      <c r="CY92" s="2">
        <f>CY94/1.18*CY64+CY95*CY65+CY96*CY66</f>
        <v>0</v>
      </c>
      <c r="CZ92" s="2">
        <f>DA92+DB92</f>
        <v>0</v>
      </c>
      <c r="DA92" s="2">
        <f>DA94/1.18*DA64+DA95*DA65+DA96*DA66</f>
        <v>0</v>
      </c>
      <c r="DB92" s="2">
        <f>DB94/1.18*DB64+DB95*DB65+DB96*DB66</f>
        <v>0</v>
      </c>
      <c r="DC92" s="2">
        <f>DD92+DE92</f>
        <v>0</v>
      </c>
      <c r="DD92" s="2">
        <f>DD94/1.18*DD64+DD95*DD65+DD96*DD66</f>
        <v>0</v>
      </c>
      <c r="DE92" s="2">
        <f>DE94/1.18*DE64+DE95*DE65+DE96*DE66</f>
        <v>0</v>
      </c>
      <c r="DF92" s="2">
        <f>DG92+DH92</f>
        <v>0</v>
      </c>
      <c r="DG92" s="2">
        <f>DG94/1.18*DG64+DG95*DG65+DG96*DG66</f>
        <v>0</v>
      </c>
      <c r="DH92" s="2">
        <f>DH94/1.18*DH64+DH95*DH65+DH96*DH66</f>
        <v>0</v>
      </c>
      <c r="DI92" s="2">
        <f>DJ92+DK92</f>
        <v>0</v>
      </c>
      <c r="DJ92" s="2">
        <f>DJ94/1.18*DJ64+DJ95*DJ65+DJ96*DJ66</f>
        <v>0</v>
      </c>
      <c r="DK92" s="2">
        <f>DK94/1.18*DK64+DK95*DK65+DK96*DK66</f>
        <v>0</v>
      </c>
      <c r="DL92" s="2">
        <f>DM92+DN92</f>
        <v>0</v>
      </c>
      <c r="DM92" s="2">
        <f>DM94/1.18*DM64+DM95*DM65+DM96*DM66</f>
        <v>0</v>
      </c>
      <c r="DN92" s="2">
        <f>DN94/1.18*DN64+DN95*DN65+DN96*DN66</f>
        <v>0</v>
      </c>
      <c r="DO92" s="2">
        <f>DP92+DQ92</f>
        <v>0</v>
      </c>
      <c r="DP92" s="2">
        <f>DP94/1.18*DP64+DP95*DP65+DP96*DP66</f>
        <v>0</v>
      </c>
      <c r="DQ92" s="2">
        <f>DQ94/1.18*DQ64+DQ95*DQ65+DQ96*DQ66</f>
        <v>0</v>
      </c>
      <c r="DR92" s="2">
        <f>DS92+DT92</f>
        <v>0</v>
      </c>
      <c r="DS92" s="2">
        <f>DS94/1.18*DS64+DS95*DS65+DS96*DS66</f>
        <v>0</v>
      </c>
      <c r="DT92" s="2">
        <f>DT94/1.18*DT64+DT95*DT65+DT96*DT66</f>
        <v>0</v>
      </c>
      <c r="DU92" s="2">
        <f>DV92+DW92</f>
        <v>0</v>
      </c>
      <c r="DV92" s="2">
        <f>DV94/1.18*DV64+DV95*DV65+DV96*DV66</f>
        <v>0</v>
      </c>
      <c r="DW92" s="2">
        <f>DW94/1.18*DW64+DW95*DW65+DW96*DW66</f>
        <v>0</v>
      </c>
      <c r="DX92" s="2">
        <f>DY92+DZ92</f>
        <v>0</v>
      </c>
      <c r="DY92" s="2">
        <f>DY94/1.18*DY64+DY95*DY65+DY96*DY66</f>
        <v>0</v>
      </c>
      <c r="DZ92" s="2">
        <f>DZ94/1.18*DZ64+DZ95*DZ65+DZ96*DZ66</f>
        <v>0</v>
      </c>
      <c r="EA92" s="2">
        <f>EB92+EC92</f>
        <v>0</v>
      </c>
      <c r="EB92" s="2">
        <f>EB94/1.18*EB64+EB95*EB65+EB96*EB66</f>
        <v>0</v>
      </c>
      <c r="EC92" s="2">
        <f>EC94/1.18*EC64+EC95*EC65+EC96*EC66</f>
        <v>0</v>
      </c>
      <c r="ED92" s="2">
        <f>EE92+EF92</f>
        <v>0</v>
      </c>
      <c r="EE92" s="2">
        <f>EE94/1.18*EE64+EE95*EE65+EE96*EE66</f>
        <v>0</v>
      </c>
      <c r="EF92" s="2">
        <f>EF94/1.18*EF64+EF95*EF65+EF96*EF66</f>
        <v>0</v>
      </c>
      <c r="EG92" s="2">
        <f>EH92+EI92</f>
        <v>0</v>
      </c>
      <c r="EH92" s="2">
        <f>EH94/1.18*EH64+EH95*EH65+EH96*EH66</f>
        <v>0</v>
      </c>
      <c r="EI92" s="2">
        <f>EI94/1.18*EI64+EI95*EI65+EI96*EI66</f>
        <v>0</v>
      </c>
    </row>
    <row r="93" spans="1:139" ht="28.5" hidden="1" outlineLevel="1">
      <c r="A93" s="17" t="s">
        <v>28</v>
      </c>
      <c r="B93" s="29" t="s">
        <v>174</v>
      </c>
      <c r="C93" s="19" t="s">
        <v>175</v>
      </c>
      <c r="D93" s="2">
        <f>[9]Расчет_тарифа_стр.1_3!D54</f>
        <v>20.006940073520198</v>
      </c>
      <c r="E93" s="2">
        <f>[9]Расчет_тарифа_стр.1_3!E54</f>
        <v>19.870299577189964</v>
      </c>
      <c r="F93" s="2">
        <f>[9]Расчет_тарифа_стр.1_3!F54</f>
        <v>20.14868972717597</v>
      </c>
      <c r="G93" s="2">
        <f>[9]Расчет_тарифа_стр.1_3!G54</f>
        <v>20.962766035796321</v>
      </c>
      <c r="H93" s="2">
        <f>[9]Расчет_тарифа_стр.1_3!H54</f>
        <v>21.688497152194344</v>
      </c>
      <c r="I93" s="2">
        <f>[9]Расчет_тарифа_стр.1_3!I54</f>
        <v>21.898170520429328</v>
      </c>
      <c r="J93" s="2">
        <f>[9]Расчет_тарифа_стр.1_3!J54</f>
        <v>21.475556627678564</v>
      </c>
      <c r="K93" s="2">
        <f>[9]Расчет_тарифа_стр.1_3!K54</f>
        <v>0</v>
      </c>
      <c r="L93" s="2">
        <f>[9]Расчет_тарифа_стр.1_3!L54</f>
        <v>23.153871927763493</v>
      </c>
      <c r="M93" s="2">
        <f>M91/M63</f>
        <v>21.289591813739435</v>
      </c>
      <c r="N93" s="2">
        <f>N91/N63</f>
        <v>26.87926491474888</v>
      </c>
      <c r="O93" s="2">
        <f>[9]Расчет_тарифа_стр.1_3!M54</f>
        <v>25.141635012971875</v>
      </c>
      <c r="P93" s="2">
        <f>P91/P63</f>
        <v>25.325246837951891</v>
      </c>
      <c r="Q93" s="2">
        <f>Q91/Q63</f>
        <v>26.804921096931231</v>
      </c>
      <c r="R93" s="2">
        <f>[9]Расчет_тарифа_стр.1_3!N54</f>
        <v>25.831283606468702</v>
      </c>
      <c r="S93" s="2">
        <f>S91/S63</f>
        <v>23.88487342404337</v>
      </c>
      <c r="T93" s="2">
        <f>T91/T63</f>
        <v>29.843501556349377</v>
      </c>
      <c r="U93" s="2">
        <f>[9]Расчет_тарифа_стр.1_3!O54</f>
        <v>26.865982713954967</v>
      </c>
      <c r="V93" s="2">
        <f>V91/V63</f>
        <v>28.575146018322769</v>
      </c>
      <c r="W93" s="2">
        <f>W91/W63</f>
        <v>27.011162189332648</v>
      </c>
      <c r="X93" s="2">
        <f>[9]Расчет_тарифа_стр.1_3!P54</f>
        <v>27.990061838599512</v>
      </c>
      <c r="Y93" s="2">
        <f>Y91/Y63</f>
        <v>27.547298016043701</v>
      </c>
      <c r="Z93" s="2">
        <f>Z91/Z63</f>
        <v>30.539967652068299</v>
      </c>
      <c r="AA93" s="2">
        <f>[9]Расчет_тарифа_стр.1_3!Q54</f>
        <v>28.899848016822105</v>
      </c>
      <c r="AB93" s="2" t="e">
        <f>AB91/AB63</f>
        <v>#DIV/0!</v>
      </c>
      <c r="AC93" s="2" t="e">
        <f>AC91/AC63</f>
        <v>#DIV/0!</v>
      </c>
      <c r="AD93" s="2">
        <f>[9]Расчет_тарифа_стр.1_3!R54</f>
        <v>29.723574735230674</v>
      </c>
      <c r="AE93" s="2" t="e">
        <f>AE91/AE63</f>
        <v>#DIV/0!</v>
      </c>
      <c r="AF93" s="2" t="e">
        <f>AF91/AF63</f>
        <v>#DIV/0!</v>
      </c>
      <c r="AG93" s="2">
        <f>[9]Расчет_тарифа_стр.1_3!S54</f>
        <v>30.648498757502708</v>
      </c>
      <c r="AH93" s="2" t="e">
        <f>AH91/AH63</f>
        <v>#DIV/0!</v>
      </c>
      <c r="AI93" s="2" t="e">
        <f>AI91/AI63</f>
        <v>#DIV/0!</v>
      </c>
      <c r="AJ93" s="2">
        <f>[9]Расчет_тарифа_стр.1_3!T54</f>
        <v>31.52729314554788</v>
      </c>
      <c r="AK93" s="2" t="e">
        <f>AK91/AK63</f>
        <v>#DIV/0!</v>
      </c>
      <c r="AL93" s="2" t="e">
        <f>AL91/AL63</f>
        <v>#DIV/0!</v>
      </c>
      <c r="AM93" s="2">
        <f>[9]Расчет_тарифа_стр.1_3!U54</f>
        <v>32.510242824015897</v>
      </c>
      <c r="AN93" s="2" t="e">
        <f>AN91/AN63</f>
        <v>#DIV/0!</v>
      </c>
      <c r="AO93" s="2" t="e">
        <f>AO91/AO63</f>
        <v>#DIV/0!</v>
      </c>
      <c r="AP93" s="2">
        <f>[9]Расчет_тарифа_стр.1_3!V54</f>
        <v>33.447619961564996</v>
      </c>
      <c r="AQ93" s="2" t="e">
        <f>AQ91/AQ63</f>
        <v>#DIV/0!</v>
      </c>
      <c r="AR93" s="2" t="e">
        <f>AR91/AR63</f>
        <v>#DIV/0!</v>
      </c>
      <c r="AS93" s="2">
        <f>[9]Расчет_тарифа_стр.1_3!W54</f>
        <v>34.49232026280476</v>
      </c>
      <c r="AT93" s="2" t="e">
        <f>AT91/AT63</f>
        <v>#DIV/0!</v>
      </c>
      <c r="AU93" s="2" t="e">
        <f>AU91/AU63</f>
        <v>#DIV/0!</v>
      </c>
      <c r="AV93" s="2">
        <f>[9]Расчет_тарифа_стр.1_3!X54</f>
        <v>35.560106602501271</v>
      </c>
      <c r="AW93" s="2" t="e">
        <f>AW91/AW63</f>
        <v>#DIV/0!</v>
      </c>
      <c r="AX93" s="2" t="e">
        <f>AX91/AX63</f>
        <v>#DIV/0!</v>
      </c>
      <c r="AY93" s="2">
        <f>[9]Расчет_тарифа_стр.1_3!Y54</f>
        <v>36.526932079082862</v>
      </c>
      <c r="AZ93" s="2" t="e">
        <f>AZ91/AZ63</f>
        <v>#DIV/0!</v>
      </c>
      <c r="BA93" s="2" t="e">
        <f>BA91/BA63</f>
        <v>#DIV/0!</v>
      </c>
      <c r="BB93" s="2">
        <f>[9]Расчет_тарифа_стр.1_3!Z54</f>
        <v>37.614672470082631</v>
      </c>
      <c r="BC93" s="2" t="e">
        <f>BC91/BC63</f>
        <v>#DIV/0!</v>
      </c>
      <c r="BD93" s="2" t="e">
        <f>BD91/BD63</f>
        <v>#DIV/0!</v>
      </c>
      <c r="BE93" s="2">
        <f>[9]Расчет_тарифа_стр.1_3!AA54</f>
        <v>38.788207073345198</v>
      </c>
      <c r="BF93" s="2" t="e">
        <f>BF91/BF63</f>
        <v>#DIV/0!</v>
      </c>
      <c r="BG93" s="2" t="e">
        <f>BG91/BG63</f>
        <v>#DIV/0!</v>
      </c>
      <c r="BH93" s="2">
        <f>[9]Расчет_тарифа_стр.1_3!AB54</f>
        <v>39.861320129981067</v>
      </c>
      <c r="BI93" s="2" t="e">
        <f>BI91/BI63</f>
        <v>#DIV/0!</v>
      </c>
      <c r="BJ93" s="2" t="e">
        <f>BJ91/BJ63</f>
        <v>#DIV/0!</v>
      </c>
      <c r="BK93" s="2">
        <f>[9]Расчет_тарифа_стр.1_3!AC54</f>
        <v>41.004433106867019</v>
      </c>
      <c r="BL93" s="2" t="e">
        <f>BL91/BL63</f>
        <v>#DIV/0!</v>
      </c>
      <c r="BM93" s="2" t="e">
        <f>BM91/BM63</f>
        <v>#DIV/0!</v>
      </c>
      <c r="BN93" s="2">
        <f>[9]Расчет_тарифа_стр.1_3!AD54</f>
        <v>41.910379279397269</v>
      </c>
      <c r="BO93" s="2" t="e">
        <f>BO91/BO63</f>
        <v>#DIV/0!</v>
      </c>
      <c r="BP93" s="2" t="e">
        <f>BP91/BP63</f>
        <v>#DIV/0!</v>
      </c>
      <c r="BQ93" s="2">
        <f>[9]Расчет_тарифа_стр.1_3!AE54</f>
        <v>42.116001933219955</v>
      </c>
      <c r="BR93" s="2" t="e">
        <f>BR91/BR63</f>
        <v>#DIV/0!</v>
      </c>
      <c r="BS93" s="2" t="e">
        <f>BS91/BS63</f>
        <v>#DIV/0!</v>
      </c>
      <c r="BT93" s="20">
        <f>[9]Расчет_тарифа_стр.1_3!AF54</f>
        <v>20.313420754134555</v>
      </c>
      <c r="BU93" s="21">
        <f>[9]Расчет_тарифа_стр.1_3!AG54</f>
        <v>18.911105795628767</v>
      </c>
      <c r="BV93" s="21">
        <f>[9]Расчет_тарифа_стр.1_3!AH54</f>
        <v>21.75882844274394</v>
      </c>
      <c r="BW93" s="21">
        <f>[9]Расчет_тарифа_стр.1_3!AI54</f>
        <v>19.816726171156549</v>
      </c>
      <c r="BX93" s="21">
        <f>[9]Расчет_тарифа_стр.1_3!AJ54</f>
        <v>22.013340998623843</v>
      </c>
      <c r="BY93" s="21">
        <f>[9]Расчет_тарифа_стр.1_3!AK54</f>
        <v>20.629718581854384</v>
      </c>
      <c r="BZ93" s="21">
        <f>[9]Расчет_тарифа_стр.1_3!AL54</f>
        <v>22.303012930546018</v>
      </c>
      <c r="CA93" s="21">
        <f>[9]Расчет_тарифа_стр.1_3!AM54</f>
        <v>0</v>
      </c>
      <c r="CB93" s="21">
        <f>[9]Расчет_тарифа_стр.1_3!AN54</f>
        <v>24.06560845187667</v>
      </c>
      <c r="CC93" s="2">
        <f>CC91/CC63</f>
        <v>21.370815898047926</v>
      </c>
      <c r="CD93" s="2">
        <f>CD91/CD63</f>
        <v>29.064179928083757</v>
      </c>
      <c r="CE93" s="21">
        <f>[9]Расчет_тарифа_стр.1_3!AO54</f>
        <v>26.094077339798453</v>
      </c>
      <c r="CF93" s="2">
        <f>CF91/CF63</f>
        <v>25.393871990855455</v>
      </c>
      <c r="CG93" s="2">
        <f>CG91/CG63</f>
        <v>29.226250449516705</v>
      </c>
      <c r="CH93" s="21">
        <f>[9]Расчет_тарифа_стр.1_3!AP54</f>
        <v>26.939272824594255</v>
      </c>
      <c r="CI93" s="2">
        <f>CI91/CI63</f>
        <v>25.393871990855455</v>
      </c>
      <c r="CJ93" s="2">
        <f>CJ91/CJ63</f>
        <v>31.019845788691647</v>
      </c>
      <c r="CK93" s="21">
        <f>[9]Расчет_тарифа_стр.1_3!AQ54</f>
        <v>28.232308923526315</v>
      </c>
      <c r="CL93" s="2">
        <f>CL91/CL63</f>
        <v>30.113323100355938</v>
      </c>
      <c r="CM93" s="2">
        <f>CM91/CM63</f>
        <v>28.904168301768479</v>
      </c>
      <c r="CN93" s="21">
        <f>[9]Расчет_тарифа_стр.1_3!AR54</f>
        <v>29.408455302283933</v>
      </c>
      <c r="CO93" s="2">
        <f>CO91/CO63</f>
        <v>28.930772902204957</v>
      </c>
      <c r="CP93" s="2">
        <f>CP91/CP63</f>
        <v>32.617753774456467</v>
      </c>
      <c r="CQ93" s="21">
        <f>[9]Расчет_тарифа_стр.1_3!AS54</f>
        <v>30.560384992765989</v>
      </c>
      <c r="CR93" s="2" t="e">
        <f>CR91/CR63</f>
        <v>#DIV/0!</v>
      </c>
      <c r="CS93" s="2" t="e">
        <f>CS91/CS63</f>
        <v>#DIV/0!</v>
      </c>
      <c r="CT93" s="21">
        <f>[9]Расчет_тарифа_стр.1_3!AT54</f>
        <v>31.653018286983094</v>
      </c>
      <c r="CU93" s="2" t="e">
        <f>CU91/CU63</f>
        <v>#DIV/0!</v>
      </c>
      <c r="CV93" s="2" t="e">
        <f>CV91/CV63</f>
        <v>#DIV/0!</v>
      </c>
      <c r="CW93" s="21">
        <f>[9]Расчет_тарифа_стр.1_3!AU54</f>
        <v>32.849614545889182</v>
      </c>
      <c r="CX93" s="2" t="e">
        <f>CX91/CX63</f>
        <v>#DIV/0!</v>
      </c>
      <c r="CY93" s="2" t="e">
        <f>CY91/CY63</f>
        <v>#DIV/0!</v>
      </c>
      <c r="CZ93" s="21">
        <f>[9]Расчет_тарифа_стр.1_3!AV54</f>
        <v>34.078260166254687</v>
      </c>
      <c r="DA93" s="2" t="e">
        <f>DA91/DA63</f>
        <v>#DIV/0!</v>
      </c>
      <c r="DB93" s="2" t="e">
        <f>DB91/DB63</f>
        <v>#DIV/0!</v>
      </c>
      <c r="DC93" s="21">
        <f>[9]Расчет_тарифа_стр.1_3!AW54</f>
        <v>35.245836982981317</v>
      </c>
      <c r="DD93" s="2" t="e">
        <f>DD91/DD63</f>
        <v>#DIV/0!</v>
      </c>
      <c r="DE93" s="2" t="e">
        <f>DE91/DE63</f>
        <v>#DIV/0!</v>
      </c>
      <c r="DF93" s="21">
        <f>[9]Расчет_тарифа_стр.1_3!AX54</f>
        <v>36.553957925137119</v>
      </c>
      <c r="DG93" s="2" t="e">
        <f>DG91/DG63</f>
        <v>#DIV/0!</v>
      </c>
      <c r="DH93" s="2" t="e">
        <f>DH91/DH63</f>
        <v>#DIV/0!</v>
      </c>
      <c r="DI93" s="21">
        <f>[9]Расчет_тарифа_стр.1_3!AY54</f>
        <v>37.9203100223597</v>
      </c>
      <c r="DJ93" s="2" t="e">
        <f>DJ91/DJ63</f>
        <v>#DIV/0!</v>
      </c>
      <c r="DK93" s="2" t="e">
        <f>DK91/DK63</f>
        <v>#DIV/0!</v>
      </c>
      <c r="DL93" s="21">
        <f>[9]Расчет_тарифа_стр.1_3!AZ54</f>
        <v>39.235427731544107</v>
      </c>
      <c r="DM93" s="2" t="e">
        <f>DM91/DM63</f>
        <v>#DIV/0!</v>
      </c>
      <c r="DN93" s="2" t="e">
        <f>DN91/DN63</f>
        <v>#DIV/0!</v>
      </c>
      <c r="DO93" s="21">
        <f>[9]Расчет_тарифа_стр.1_3!BA54</f>
        <v>40.678819259270412</v>
      </c>
      <c r="DP93" s="2" t="e">
        <f>DP91/DP63</f>
        <v>#DIV/0!</v>
      </c>
      <c r="DQ93" s="2" t="e">
        <f>DQ91/DQ63</f>
        <v>#DIV/0!</v>
      </c>
      <c r="DR93" s="21">
        <f>[9]Расчет_тарифа_стр.1_3!BB54</f>
        <v>42.108661738041434</v>
      </c>
      <c r="DS93" s="2" t="e">
        <f>DS91/DS63</f>
        <v>#DIV/0!</v>
      </c>
      <c r="DT93" s="2" t="e">
        <f>DT91/DT63</f>
        <v>#DIV/0!</v>
      </c>
      <c r="DU93" s="21">
        <f>[9]Расчет_тарифа_стр.1_3!BC54</f>
        <v>43.667167107259402</v>
      </c>
      <c r="DV93" s="2" t="e">
        <f>DV91/DV63</f>
        <v>#DIV/0!</v>
      </c>
      <c r="DW93" s="2" t="e">
        <f>DW91/DW63</f>
        <v>#DIV/0!</v>
      </c>
      <c r="DX93" s="21">
        <f>[9]Расчет_тарифа_стр.1_3!BD54</f>
        <v>45.165162311996738</v>
      </c>
      <c r="DY93" s="2" t="e">
        <f>DY91/DY63</f>
        <v>#DIV/0!</v>
      </c>
      <c r="DZ93" s="2" t="e">
        <f>DZ91/DZ63</f>
        <v>#DIV/0!</v>
      </c>
      <c r="EA93" s="21">
        <f>[9]Расчет_тарифа_стр.1_3!BE54</f>
        <v>46.597801962849765</v>
      </c>
      <c r="EB93" s="2" t="e">
        <f>EB91/EB63</f>
        <v>#DIV/0!</v>
      </c>
      <c r="EC93" s="2" t="e">
        <f>EC91/EC63</f>
        <v>#DIV/0!</v>
      </c>
      <c r="ED93" s="21">
        <f>[9]Расчет_тарифа_стр.1_3!BF54</f>
        <v>48.33657838715132</v>
      </c>
      <c r="EE93" s="2" t="e">
        <f>EE91/EE63</f>
        <v>#DIV/0!</v>
      </c>
      <c r="EF93" s="2" t="e">
        <f>EF91/EF63</f>
        <v>#DIV/0!</v>
      </c>
      <c r="EG93" s="21">
        <f>[9]Расчет_тарифа_стр.1_3!BG54</f>
        <v>49.621561358777541</v>
      </c>
      <c r="EH93" s="2" t="e">
        <f>EH91/EH63</f>
        <v>#DIV/0!</v>
      </c>
      <c r="EI93" s="2" t="e">
        <f>EI91/EI63</f>
        <v>#DIV/0!</v>
      </c>
    </row>
    <row r="94" spans="1:139" ht="30" hidden="1" outlineLevel="1">
      <c r="A94" s="1" t="s">
        <v>30</v>
      </c>
      <c r="B94" s="22" t="s">
        <v>176</v>
      </c>
      <c r="C94" s="19" t="s">
        <v>175</v>
      </c>
      <c r="D94" s="2">
        <f>[9]Расчет_тарифа_стр.1_3!D55</f>
        <v>16.862813872367131</v>
      </c>
      <c r="E94" s="2">
        <f>[9]Расчет_тарифа_стр.1_3!E55</f>
        <v>16.14</v>
      </c>
      <c r="F94" s="2">
        <f>[9]Расчет_тарифа_стр.1_3!F55</f>
        <v>17.61</v>
      </c>
      <c r="G94" s="2">
        <f>[9]Расчет_тарифа_стр.1_3!G55</f>
        <v>16.862813872367131</v>
      </c>
      <c r="H94" s="2">
        <f>[9]Расчет_тарифа_стр.1_3!H55</f>
        <v>18.461824382458527</v>
      </c>
      <c r="I94" s="2">
        <f>[9]Расчет_тарифа_стр.1_3!I55</f>
        <v>17.61</v>
      </c>
      <c r="J94" s="2">
        <f>[9]Расчет_тарифа_стр.1_3!J55</f>
        <v>19.33578</v>
      </c>
      <c r="K94" s="2">
        <f>[9]Расчет_тарифа_стр.1_3!K55</f>
        <v>18.461824382458527</v>
      </c>
      <c r="L94" s="2">
        <f>(M94*M64+N94*N64)/L64</f>
        <v>21.139980311010259</v>
      </c>
      <c r="M94" s="2">
        <f>J94</f>
        <v>19.33578</v>
      </c>
      <c r="N94" s="2">
        <f>M94*N$99</f>
        <v>23.001070456799997</v>
      </c>
      <c r="O94" s="2">
        <f>(P94*P64+Q94*Q64)/O64</f>
        <v>22.357129845981365</v>
      </c>
      <c r="P94" s="2">
        <f>N94</f>
        <v>23.001070456799997</v>
      </c>
      <c r="Q94" s="2">
        <f>P94*Q$99</f>
        <v>21.692884574569497</v>
      </c>
      <c r="R94" s="2">
        <f>(S94*S64+T94*T64)/R64</f>
        <v>23.789741521595875</v>
      </c>
      <c r="S94" s="2">
        <f>Q94</f>
        <v>21.692884574569497</v>
      </c>
      <c r="T94" s="2">
        <f>S94*T$99</f>
        <v>25.952716318477709</v>
      </c>
      <c r="U94" s="2">
        <f>(V94*V64+W94*W64)/U64</f>
        <v>25.493201401008996</v>
      </c>
      <c r="V94" s="2">
        <f>T94</f>
        <v>25.952716318477709</v>
      </c>
      <c r="W94" s="2">
        <f>V94*W$99</f>
        <v>25.019197112502066</v>
      </c>
      <c r="X94" s="2">
        <f>(Y94*Y64+Z94*Z64)/X64</f>
        <v>27.008386034218127</v>
      </c>
      <c r="Y94" s="2">
        <f>W94</f>
        <v>25.019197112502066</v>
      </c>
      <c r="Z94" s="2">
        <f>Y94*Z$99</f>
        <v>29.060297830113402</v>
      </c>
      <c r="AA94" s="2">
        <f>(AB94*AB64+AC94*AC64)/AA64</f>
        <v>0</v>
      </c>
      <c r="AB94" s="2">
        <f>Z94</f>
        <v>29.060297830113402</v>
      </c>
      <c r="AC94" s="2">
        <f>AB94*AC$99</f>
        <v>29.435515604957484</v>
      </c>
      <c r="AD94" s="2">
        <f>(AE94*AE64+AF94*AF64)/AD64</f>
        <v>0</v>
      </c>
      <c r="AE94" s="2">
        <f>AC94</f>
        <v>29.435515604957484</v>
      </c>
      <c r="AF94" s="2">
        <f>AE94*AF$99</f>
        <v>32.712384469208651</v>
      </c>
      <c r="AG94" s="2">
        <f>(AH94*AH64+AI94*AI64)/AG64</f>
        <v>0</v>
      </c>
      <c r="AH94" s="2">
        <f>AF94</f>
        <v>32.712384469208651</v>
      </c>
      <c r="AI94" s="2">
        <f>AH94*AI$99</f>
        <v>33.260615841688448</v>
      </c>
      <c r="AJ94" s="2">
        <f>(AK94*AK64+AL94*AL64)/AJ64</f>
        <v>0</v>
      </c>
      <c r="AK94" s="2">
        <f>AI94</f>
        <v>33.260615841688448</v>
      </c>
      <c r="AL94" s="2">
        <f>AK94*AL$99</f>
        <v>36.847368933847719</v>
      </c>
      <c r="AM94" s="2">
        <f>(AN94*AN64+AO94*AO64)/AM64</f>
        <v>0</v>
      </c>
      <c r="AN94" s="2">
        <f>AL94</f>
        <v>36.847368933847719</v>
      </c>
      <c r="AO94" s="2">
        <f>AN94*AO$99</f>
        <v>37.598791750330022</v>
      </c>
      <c r="AP94" s="2">
        <f>(AQ94*AQ64+AR94*AR64)/AP64</f>
        <v>0</v>
      </c>
      <c r="AQ94" s="2">
        <f>AO94</f>
        <v>37.598791750330022</v>
      </c>
      <c r="AR94" s="2">
        <f>AQ94*AR$99</f>
        <v>39.619189446402437</v>
      </c>
      <c r="AS94" s="2">
        <f>(AT94*AT64+AU94*AU64)/AS64</f>
        <v>0</v>
      </c>
      <c r="AT94" s="2">
        <f>AR94</f>
        <v>39.619189446402437</v>
      </c>
      <c r="AU94" s="2">
        <f>AT94*AU$99</f>
        <v>42.857347519679301</v>
      </c>
      <c r="AV94" s="2">
        <f>(AW94*AW64+AX94*AX64)/AV64</f>
        <v>0</v>
      </c>
      <c r="AW94" s="2">
        <f>AU94</f>
        <v>42.857347519679301</v>
      </c>
      <c r="AX94" s="2">
        <f>AW94*AX$99</f>
        <v>45.212770736216996</v>
      </c>
      <c r="AY94" s="2">
        <f>(AZ94*AZ64+BA94*BA64)/AY64</f>
        <v>0</v>
      </c>
      <c r="AZ94" s="2">
        <f>AX94</f>
        <v>45.212770736216996</v>
      </c>
      <c r="BA94" s="2">
        <f>AZ94*BA$99</f>
        <v>48.856015199589145</v>
      </c>
      <c r="BB94" s="2">
        <f>(BC94*BC64+BD94*BD64)/BB64</f>
        <v>0</v>
      </c>
      <c r="BC94" s="2">
        <f>BA94</f>
        <v>48.856015199589145</v>
      </c>
      <c r="BD94" s="2">
        <f>BC94*BD$99</f>
        <v>51.596634147720529</v>
      </c>
      <c r="BE94" s="2">
        <f>(BF94*BF64+BG94*BG64)/BE64</f>
        <v>0</v>
      </c>
      <c r="BF94" s="2">
        <f>BD94</f>
        <v>51.596634147720529</v>
      </c>
      <c r="BG94" s="2">
        <f>BF94*BG$99</f>
        <v>55.700689897224684</v>
      </c>
      <c r="BH94" s="2">
        <f>(BI94*BI64+BJ94*BJ64)/BH64</f>
        <v>0</v>
      </c>
      <c r="BI94" s="2">
        <f>BG94</f>
        <v>55.700689897224684</v>
      </c>
      <c r="BJ94" s="2">
        <f>BI94*BJ$99</f>
        <v>58.884059618926308</v>
      </c>
      <c r="BK94" s="2">
        <f>(BL94*BL64+BM94*BM64)/BK64</f>
        <v>0</v>
      </c>
      <c r="BL94" s="2">
        <f>BJ94</f>
        <v>58.884059618926308</v>
      </c>
      <c r="BM94" s="2">
        <f>BL94*BM$99</f>
        <v>63.512649517092477</v>
      </c>
      <c r="BN94" s="2">
        <f>(BO94*BO64+BP94*BP64)/BN64</f>
        <v>0</v>
      </c>
      <c r="BO94" s="2">
        <f>BM94</f>
        <v>63.512649517092477</v>
      </c>
      <c r="BP94" s="2">
        <f>BO94*BP$99</f>
        <v>67.204801443963618</v>
      </c>
      <c r="BQ94" s="2">
        <f>(BR94*BR64+BS94*BS64)/BQ64</f>
        <v>0</v>
      </c>
      <c r="BR94" s="2">
        <f>BP94</f>
        <v>67.204801443963618</v>
      </c>
      <c r="BS94" s="2">
        <f>BR94*BS$99</f>
        <v>71.111587557170026</v>
      </c>
      <c r="BT94" s="20">
        <f>[9]Расчет_тарифа_стр.1_3!AF55</f>
        <v>15.984654418523117</v>
      </c>
      <c r="BU94" s="21">
        <f>[9]Расчет_тарифа_стр.1_3!AG55</f>
        <v>15.3</v>
      </c>
      <c r="BV94" s="21">
        <f>[9]Расчет_тарифа_стр.1_3!AH55</f>
        <v>16.690000000000001</v>
      </c>
      <c r="BW94" s="21">
        <f>[9]Расчет_тарифа_стр.1_3!AI55</f>
        <v>15.984654418523117</v>
      </c>
      <c r="BX94" s="21">
        <f>[9]Расчет_тарифа_стр.1_3!AJ55</f>
        <v>17.495636302176102</v>
      </c>
      <c r="BY94" s="21">
        <f>[9]Расчет_тарифа_стр.1_3!AK55</f>
        <v>16.690000000000001</v>
      </c>
      <c r="BZ94" s="21">
        <f>[9]Расчет_тарифа_стр.1_3!AL55</f>
        <v>18.325620000000004</v>
      </c>
      <c r="CA94" s="21">
        <f>[9]Расчет_тарифа_стр.1_3!AM55</f>
        <v>17.495636302176102</v>
      </c>
      <c r="CB94" s="2">
        <f>(CC94*CC64+CD94*CD64)/CB64</f>
        <v>20.024842073443313</v>
      </c>
      <c r="CC94" s="2">
        <f>BZ94</f>
        <v>18.325620000000004</v>
      </c>
      <c r="CD94" s="2">
        <f>CC94*CD$99</f>
        <v>21.775417965000006</v>
      </c>
      <c r="CE94" s="2">
        <f>(CF94*CF64+CG94*CG64)/CE64</f>
        <v>21.775417965000003</v>
      </c>
      <c r="CF94" s="2">
        <f>CD94</f>
        <v>21.775417965000006</v>
      </c>
      <c r="CG94" s="2">
        <f>CF94*CG$99</f>
        <v>21.775417965000006</v>
      </c>
      <c r="CH94" s="2">
        <f>(CI94*CI64+CJ94*CJ64)/CH64</f>
        <v>23.768777071808618</v>
      </c>
      <c r="CI94" s="2">
        <f>CG94</f>
        <v>21.775417965000006</v>
      </c>
      <c r="CJ94" s="2">
        <f>CI94*CJ$99</f>
        <v>25.822379393795259</v>
      </c>
      <c r="CK94" s="2">
        <f>(CL94*CL64+CM94*CM64)/CK64</f>
        <v>25.32290452859381</v>
      </c>
      <c r="CL94" s="2">
        <f>CJ94</f>
        <v>25.822379393795259</v>
      </c>
      <c r="CM94" s="2">
        <f>CL94*CM$99</f>
        <v>24.808334555000918</v>
      </c>
      <c r="CN94" s="2">
        <f>(CO94*CO64+CP94*CP64)/CN64</f>
        <v>26.73083138357881</v>
      </c>
      <c r="CO94" s="2">
        <f>CM94</f>
        <v>24.808334555000918</v>
      </c>
      <c r="CP94" s="2">
        <f>CO94*CP$99</f>
        <v>28.711429830539213</v>
      </c>
      <c r="CQ94" s="2">
        <f>(CR94*CR64+CS94*CS64)/CQ64</f>
        <v>0</v>
      </c>
      <c r="CR94" s="2">
        <f>CP94</f>
        <v>28.711429830539213</v>
      </c>
      <c r="CS94" s="2">
        <f>CR94*CS$99</f>
        <v>23.289679753860941</v>
      </c>
      <c r="CT94" s="2">
        <f>(CU94*CU64+CV94*CV64)/CT64</f>
        <v>0</v>
      </c>
      <c r="CU94" s="2">
        <f>CS94</f>
        <v>23.289679753860941</v>
      </c>
      <c r="CV94" s="2">
        <f>CU94*CV$99</f>
        <v>31.876781781598652</v>
      </c>
      <c r="CW94" s="2">
        <f>(CX94*CX64+CY94*CY64)/CW64</f>
        <v>0</v>
      </c>
      <c r="CX94" s="2">
        <f>CV94</f>
        <v>31.876781781598652</v>
      </c>
      <c r="CY94" s="2">
        <f>CX94*CY$99</f>
        <v>26.191590936388849</v>
      </c>
      <c r="CZ94" s="2">
        <f>(DA94*DA64+DB94*DB64)/CZ64</f>
        <v>0</v>
      </c>
      <c r="DA94" s="2">
        <f>CY94</f>
        <v>26.191590936388849</v>
      </c>
      <c r="DB94" s="2">
        <f>DA94*DB$99</f>
        <v>35.408496073317124</v>
      </c>
      <c r="DC94" s="2">
        <f>(DD94*DD64+DE94*DE64)/DC64</f>
        <v>0</v>
      </c>
      <c r="DD94" s="2">
        <f>DB94</f>
        <v>35.408496073317124</v>
      </c>
      <c r="DE94" s="2">
        <f>DD94*DE$99</f>
        <v>29.453995035676499</v>
      </c>
      <c r="DF94" s="2">
        <f>(DG94*DG64+DH94*DH64)/DF64</f>
        <v>0</v>
      </c>
      <c r="DG94" s="2">
        <f>DE94</f>
        <v>29.453995035676499</v>
      </c>
      <c r="DH94" s="2">
        <f>DG94*DH$99</f>
        <v>38.193043756571988</v>
      </c>
      <c r="DI94" s="2">
        <f>(DJ94*DJ64+DK94*DK64)/DI64</f>
        <v>0</v>
      </c>
      <c r="DJ94" s="2">
        <f>DH94</f>
        <v>38.193043756571988</v>
      </c>
      <c r="DK94" s="2">
        <f>DJ94*DK$99</f>
        <v>33.683290190991052</v>
      </c>
      <c r="DL94" s="2">
        <f>(DM94*DM64+DN94*DN64)/DL64</f>
        <v>0</v>
      </c>
      <c r="DM94" s="2">
        <f>DK94</f>
        <v>33.683290190991052</v>
      </c>
      <c r="DN94" s="2">
        <f>DM94*DN$99</f>
        <v>43.130417382324232</v>
      </c>
      <c r="DO94" s="2">
        <f>(DP94*DP64+DQ94*DQ64)/DO64</f>
        <v>0</v>
      </c>
      <c r="DP94" s="2">
        <f>DN94</f>
        <v>43.130417382324232</v>
      </c>
      <c r="DQ94" s="2">
        <f>DP94*DQ$99</f>
        <v>38.499219891119068</v>
      </c>
      <c r="DR94" s="2">
        <f>(DS94*DS64+DT94*DT64)/DR64</f>
        <v>0</v>
      </c>
      <c r="DS94" s="2">
        <f>DQ94</f>
        <v>38.499219891119068</v>
      </c>
      <c r="DT94" s="2">
        <f>DS94*DT$99</f>
        <v>48.720614304025624</v>
      </c>
      <c r="DU94" s="2">
        <f>(DV94*DV64+DW94*DW64)/DU64</f>
        <v>0</v>
      </c>
      <c r="DV94" s="2">
        <f>DT94</f>
        <v>48.720614304025624</v>
      </c>
      <c r="DW94" s="2">
        <f>DV94*DW$99</f>
        <v>43.983022020847201</v>
      </c>
      <c r="DX94" s="2">
        <f>(DY94*DY64+DZ94*DZ64)/DX64</f>
        <v>0</v>
      </c>
      <c r="DY94" s="2">
        <f>DW94</f>
        <v>43.983022020847201</v>
      </c>
      <c r="DZ94" s="2">
        <f>DY94*DZ$99</f>
        <v>55.052052530049494</v>
      </c>
      <c r="EA94" s="2">
        <f>(EB94*EB64+EC94*EC64)/EA64</f>
        <v>0</v>
      </c>
      <c r="EB94" s="2">
        <f>DZ94</f>
        <v>55.052052530049494</v>
      </c>
      <c r="EC94" s="2">
        <f>EB94*EC$99</f>
        <v>50.227257591803273</v>
      </c>
      <c r="ED94" s="2">
        <f>(EE94*EE64+EF94*EF64)/ED64</f>
        <v>0</v>
      </c>
      <c r="EE94" s="2">
        <f>EC94</f>
        <v>50.227257591803273</v>
      </c>
      <c r="EF94" s="2">
        <f>EE94*EF$99</f>
        <v>62.225351650372851</v>
      </c>
      <c r="EG94" s="2">
        <f>(EH94*EH64+EI94*EI64)/EG64</f>
        <v>0</v>
      </c>
      <c r="EH94" s="2">
        <f>EF94</f>
        <v>62.225351650372851</v>
      </c>
      <c r="EI94" s="2">
        <f>EH94*EI$99</f>
        <v>77.089504258429599</v>
      </c>
    </row>
    <row r="95" spans="1:139" ht="30" hidden="1" outlineLevel="1">
      <c r="A95" s="1" t="s">
        <v>31</v>
      </c>
      <c r="B95" s="22" t="s">
        <v>177</v>
      </c>
      <c r="C95" s="19" t="s">
        <v>175</v>
      </c>
      <c r="D95" s="2">
        <f>[9]Расчет_тарифа_стр.1_3!D56</f>
        <v>30.79967599931765</v>
      </c>
      <c r="E95" s="2">
        <f>[9]Расчет_тарифа_стр.1_3!E56</f>
        <v>29.47</v>
      </c>
      <c r="F95" s="2">
        <f>[9]Расчет_тарифа_стр.1_3!F56</f>
        <v>32.15</v>
      </c>
      <c r="G95" s="2">
        <f>[9]Расчет_тарифа_стр.1_3!G56</f>
        <v>30.79967599931765</v>
      </c>
      <c r="H95" s="2">
        <f>[9]Расчет_тарифа_стр.1_3!H56</f>
        <v>33.176949902272362</v>
      </c>
      <c r="I95" s="2">
        <f>[9]Расчет_тарифа_стр.1_3!I56</f>
        <v>32.15</v>
      </c>
      <c r="J95" s="2">
        <f>[9]Расчет_тарифа_стр.1_3!J56</f>
        <v>34.221524762026</v>
      </c>
      <c r="K95" s="2">
        <f>[9]Расчет_тарифа_стр.1_3!K56</f>
        <v>33.176949902272362</v>
      </c>
      <c r="L95" s="2">
        <f>(M95*M65+N95*N65)/L65</f>
        <v>36.946959235800897</v>
      </c>
      <c r="M95" s="2">
        <f>J95</f>
        <v>34.221524762026</v>
      </c>
      <c r="N95" s="2">
        <f>M95*N$99</f>
        <v>40.70855699591565</v>
      </c>
      <c r="O95" s="2">
        <f>(P95*P65+Q95*Q65)/O65</f>
        <v>39.735816924273578</v>
      </c>
      <c r="P95" s="2">
        <f>N95</f>
        <v>40.70855699591565</v>
      </c>
      <c r="Q95" s="2">
        <f>P95*Q$99</f>
        <v>38.393257816772945</v>
      </c>
      <c r="R95" s="2">
        <f>(S95*S65+T95*T65)/R65</f>
        <v>41.560780943293224</v>
      </c>
      <c r="S95" s="2">
        <f>Q95</f>
        <v>38.393257816772945</v>
      </c>
      <c r="T95" s="2">
        <f>S95*T$99</f>
        <v>45.932541854252648</v>
      </c>
      <c r="U95" s="2">
        <f>(V95*V65+W95*W65)/U65</f>
        <v>45.238396204437421</v>
      </c>
      <c r="V95" s="2">
        <f>T95</f>
        <v>45.932541854252648</v>
      </c>
      <c r="W95" s="2">
        <f>V95*W$99</f>
        <v>44.280348323755184</v>
      </c>
      <c r="X95" s="2">
        <f>(Y95*Y65+Z95*Z65)/X65</f>
        <v>47.285227565273743</v>
      </c>
      <c r="Y95" s="2">
        <f>W95</f>
        <v>44.280348323755184</v>
      </c>
      <c r="Z95" s="2">
        <f>Y95*Z$99</f>
        <v>51.432510185008127</v>
      </c>
      <c r="AA95" s="2">
        <f>(AB95*AB65+AC95*AC65)/AA65</f>
        <v>0</v>
      </c>
      <c r="AB95" s="2">
        <f>Z95</f>
        <v>51.432510185008127</v>
      </c>
      <c r="AC95" s="2">
        <f>AB95*AC$99</f>
        <v>52.09659119818572</v>
      </c>
      <c r="AD95" s="2">
        <f>(AE95*AE65+AF95*AF65)/AD65</f>
        <v>0</v>
      </c>
      <c r="AE95" s="2">
        <f>AC95</f>
        <v>52.09659119818572</v>
      </c>
      <c r="AF95" s="2">
        <f>AE95*AF$99</f>
        <v>57.896173577582026</v>
      </c>
      <c r="AG95" s="2">
        <f>(AH95*AH65+AI95*AI65)/AG65</f>
        <v>0</v>
      </c>
      <c r="AH95" s="2">
        <f>AF95</f>
        <v>57.896173577582026</v>
      </c>
      <c r="AI95" s="2">
        <f>AH95*AI$99</f>
        <v>58.866463552366433</v>
      </c>
      <c r="AJ95" s="2">
        <f>(AK95*AK65+AL95*AL65)/AJ65</f>
        <v>0</v>
      </c>
      <c r="AK95" s="2">
        <f>AI95</f>
        <v>58.866463552366433</v>
      </c>
      <c r="AL95" s="2">
        <f>AK95*AL$99</f>
        <v>65.214496047492148</v>
      </c>
      <c r="AM95" s="2">
        <f>(AN95*AN65+AO95*AO65)/AM65</f>
        <v>0</v>
      </c>
      <c r="AN95" s="2">
        <f>AL95</f>
        <v>65.214496047492148</v>
      </c>
      <c r="AO95" s="2">
        <f>AN95*AO$99</f>
        <v>66.544405392809509</v>
      </c>
      <c r="AP95" s="2">
        <f>(AQ95*AQ65+AR95*AR65)/AP65</f>
        <v>0</v>
      </c>
      <c r="AQ95" s="2">
        <f>AO95</f>
        <v>66.544405392809509</v>
      </c>
      <c r="AR95" s="2">
        <f>AQ95*AR$99</f>
        <v>70.120216132551192</v>
      </c>
      <c r="AS95" s="2">
        <f>(AT95*AT65+AU95*AU65)/AS65</f>
        <v>0</v>
      </c>
      <c r="AT95" s="2">
        <f>AR95</f>
        <v>70.120216132551192</v>
      </c>
      <c r="AU95" s="2">
        <f>AT95*AU$99</f>
        <v>75.851286029291771</v>
      </c>
      <c r="AV95" s="2">
        <f>(AW95*AW65+AX95*AX65)/AV65</f>
        <v>0</v>
      </c>
      <c r="AW95" s="2">
        <f>AU95</f>
        <v>75.851286029291771</v>
      </c>
      <c r="AX95" s="2">
        <f>AW95*AX$99</f>
        <v>80.020043324306272</v>
      </c>
      <c r="AY95" s="2">
        <f>(AZ95*AZ65+BA95*BA65)/AY65</f>
        <v>0</v>
      </c>
      <c r="AZ95" s="2">
        <f>AX95</f>
        <v>80.020043324306272</v>
      </c>
      <c r="BA95" s="2">
        <f>AZ95*BA$99</f>
        <v>86.468057348948889</v>
      </c>
      <c r="BB95" s="2">
        <f>(BC95*BC65+BD95*BD65)/BB65</f>
        <v>0</v>
      </c>
      <c r="BC95" s="2">
        <f>BA95</f>
        <v>86.468057348948889</v>
      </c>
      <c r="BD95" s="2">
        <f>BC95*BD$99</f>
        <v>91.318555192674651</v>
      </c>
      <c r="BE95" s="2">
        <f>(BF95*BF65+BG95*BG65)/BE65</f>
        <v>0</v>
      </c>
      <c r="BF95" s="2">
        <f>BD95</f>
        <v>91.318555192674651</v>
      </c>
      <c r="BG95" s="2">
        <f>BF95*BG$99</f>
        <v>98.582138324898523</v>
      </c>
      <c r="BH95" s="2">
        <f>(BI95*BI65+BJ95*BJ65)/BH65</f>
        <v>0</v>
      </c>
      <c r="BI95" s="2">
        <f>BG95</f>
        <v>98.582138324898523</v>
      </c>
      <c r="BJ95" s="2">
        <f>BI95*BJ$99</f>
        <v>104.21624078975361</v>
      </c>
      <c r="BK95" s="2">
        <f>(BL95*BL65+BM95*BM65)/BK65</f>
        <v>0</v>
      </c>
      <c r="BL95" s="2">
        <f>BJ95</f>
        <v>104.21624078975361</v>
      </c>
      <c r="BM95" s="2">
        <f>BL95*BM$99</f>
        <v>112.40817324933668</v>
      </c>
      <c r="BN95" s="2">
        <f>(BO95*BO65+BP95*BP65)/BN65</f>
        <v>0</v>
      </c>
      <c r="BO95" s="2">
        <f>BM95</f>
        <v>112.40817324933668</v>
      </c>
      <c r="BP95" s="2">
        <f>BO95*BP$99</f>
        <v>118.94274638735247</v>
      </c>
      <c r="BQ95" s="2">
        <f>(BR95*BR65+BS95*BS65)/BQ65</f>
        <v>0</v>
      </c>
      <c r="BR95" s="2">
        <f>BP95</f>
        <v>118.94274638735247</v>
      </c>
      <c r="BS95" s="2">
        <f>BR95*BS$99</f>
        <v>125.85719088936028</v>
      </c>
      <c r="BT95" s="20" t="e">
        <f>[9]Расчет_тарифа_стр.1_3!AF56</f>
        <v>#DIV/0!</v>
      </c>
      <c r="BU95" s="21">
        <f>[9]Расчет_тарифа_стр.1_3!AG56</f>
        <v>0</v>
      </c>
      <c r="BV95" s="21">
        <f>[9]Расчет_тарифа_стр.1_3!AH56</f>
        <v>0</v>
      </c>
      <c r="BW95" s="21" t="e">
        <f>[9]Расчет_тарифа_стр.1_3!AI56</f>
        <v>#DIV/0!</v>
      </c>
      <c r="BX95" s="21" t="e">
        <f>[9]Расчет_тарифа_стр.1_3!AJ56</f>
        <v>#DIV/0!</v>
      </c>
      <c r="BY95" s="21">
        <v>40.200000000000003</v>
      </c>
      <c r="BZ95" s="21">
        <v>42.780416116216514</v>
      </c>
      <c r="CA95" s="21" t="e">
        <f>[9]Расчет_тарифа_стр.1_3!AM56</f>
        <v>#DIV/0!</v>
      </c>
      <c r="CB95" s="2">
        <f>(CC95*CC65+CD95*CD65)/CB65</f>
        <v>46.751897984722333</v>
      </c>
      <c r="CC95" s="2">
        <f>BZ95</f>
        <v>42.780416116216514</v>
      </c>
      <c r="CD95" s="2">
        <f>CC95*CD$99</f>
        <v>50.833829450094278</v>
      </c>
      <c r="CE95" s="2">
        <f>(CF95*CF65+CG95*CG65)/CE65</f>
        <v>50.833829450094285</v>
      </c>
      <c r="CF95" s="2">
        <f>CD95</f>
        <v>50.833829450094278</v>
      </c>
      <c r="CG95" s="2">
        <f>CF95*CG$99</f>
        <v>50.833829450094278</v>
      </c>
      <c r="CH95" s="2">
        <f>(CI95*CI65+CJ95*CJ65)/CH65</f>
        <v>55.492778785697681</v>
      </c>
      <c r="CI95" s="2">
        <f>CG95</f>
        <v>50.833829450094278</v>
      </c>
      <c r="CJ95" s="2">
        <f>CI95*CJ$99</f>
        <v>60.2812966533943</v>
      </c>
      <c r="CK95" s="2">
        <f>(CL95*CL65+CM95*CM65)/CK65</f>
        <v>59.113906350546927</v>
      </c>
      <c r="CL95" s="2">
        <f>CJ95</f>
        <v>60.2812966533943</v>
      </c>
      <c r="CM95" s="2">
        <f>CL95*CM$99</f>
        <v>57.9140501338155</v>
      </c>
      <c r="CN95" s="2">
        <f>(CO95*CO65+CP95*CP65)/CN65</f>
        <v>62.407377648967831</v>
      </c>
      <c r="CO95" s="2">
        <f>CM95</f>
        <v>57.9140501338155</v>
      </c>
      <c r="CP95" s="2">
        <f>CO95*CP$99</f>
        <v>67.025667641368685</v>
      </c>
      <c r="CQ95" s="2">
        <f>(CR95*CR65+CS95*CS65)/CQ65</f>
        <v>0</v>
      </c>
      <c r="CR95" s="2">
        <f>CP95</f>
        <v>67.025667641368685</v>
      </c>
      <c r="CS95" s="2">
        <f>CR95*CS$99</f>
        <v>54.368812137520784</v>
      </c>
      <c r="CT95" s="2">
        <f>(CU95*CU65+CV95*CV65)/CT65</f>
        <v>0</v>
      </c>
      <c r="CU95" s="2">
        <f>CS95</f>
        <v>54.368812137520784</v>
      </c>
      <c r="CV95" s="2">
        <f>CU95*CV$99</f>
        <v>74.415053300385978</v>
      </c>
      <c r="CW95" s="2">
        <f>(CX95*CX65+CY95*CY65)/CW65</f>
        <v>0</v>
      </c>
      <c r="CX95" s="2">
        <f>CV95</f>
        <v>74.415053300385978</v>
      </c>
      <c r="CY95" s="2">
        <f>CX95*CY$99</f>
        <v>61.143206014554451</v>
      </c>
      <c r="CZ95" s="2">
        <f>(DA95*DA65+DB95*DB65)/CZ65</f>
        <v>0</v>
      </c>
      <c r="DA95" s="2">
        <f>CY95</f>
        <v>61.143206014554451</v>
      </c>
      <c r="DB95" s="2">
        <f>DA95*DB$99</f>
        <v>82.659696974286518</v>
      </c>
      <c r="DC95" s="2">
        <f>(DD95*DD65+DE95*DE65)/DC65</f>
        <v>0</v>
      </c>
      <c r="DD95" s="2">
        <f>DB95</f>
        <v>82.659696974286518</v>
      </c>
      <c r="DE95" s="2">
        <f>DD95*DE$99</f>
        <v>68.759155974598158</v>
      </c>
      <c r="DF95" s="2">
        <f>(DG95*DG65+DH95*DH65)/DF65</f>
        <v>0</v>
      </c>
      <c r="DG95" s="2">
        <f>DE95</f>
        <v>68.759155974598158</v>
      </c>
      <c r="DH95" s="2">
        <f>DG95*DH$99</f>
        <v>89.160110525647369</v>
      </c>
      <c r="DI95" s="2">
        <f>(DJ95*DJ65+DK95*DK65)/DI65</f>
        <v>0</v>
      </c>
      <c r="DJ95" s="2">
        <f>DH95</f>
        <v>89.160110525647369</v>
      </c>
      <c r="DK95" s="2">
        <f>DJ95*DK$99</f>
        <v>78.632273862159664</v>
      </c>
      <c r="DL95" s="2">
        <f>(DM95*DM65+DN95*DN65)/DL65</f>
        <v>0</v>
      </c>
      <c r="DM95" s="2">
        <f>DK95</f>
        <v>78.632273862159664</v>
      </c>
      <c r="DN95" s="2">
        <f>DM95*DN$99</f>
        <v>100.6862088639799</v>
      </c>
      <c r="DO95" s="2">
        <f>(DP95*DP65+DQ95*DQ65)/DO65</f>
        <v>0</v>
      </c>
      <c r="DP95" s="2">
        <f>DN95</f>
        <v>100.6862088639799</v>
      </c>
      <c r="DQ95" s="2">
        <f>DP95*DQ$99</f>
        <v>89.874866285113015</v>
      </c>
      <c r="DR95" s="2">
        <f>(DS95*DS65+DT95*DT65)/DR65</f>
        <v>0</v>
      </c>
      <c r="DS95" s="2">
        <f>DQ95</f>
        <v>89.874866285113015</v>
      </c>
      <c r="DT95" s="2">
        <f>DS95*DT$99</f>
        <v>113.73629669085715</v>
      </c>
      <c r="DU95" s="2">
        <f>(DV95*DV65+DW95*DW65)/DU65</f>
        <v>0</v>
      </c>
      <c r="DV95" s="2">
        <f>DT95</f>
        <v>113.73629669085715</v>
      </c>
      <c r="DW95" s="2">
        <f>DV95*DW$99</f>
        <v>102.67657978832675</v>
      </c>
      <c r="DX95" s="2">
        <f>(DY95*DY65+DZ95*DZ65)/DX65</f>
        <v>0</v>
      </c>
      <c r="DY95" s="2">
        <f>DW95</f>
        <v>102.67657978832675</v>
      </c>
      <c r="DZ95" s="2">
        <f>DY95*DZ$99</f>
        <v>128.51678225824426</v>
      </c>
      <c r="EA95" s="2">
        <f>(EB95*EB65+EC95*EC65)/EA65</f>
        <v>0</v>
      </c>
      <c r="EB95" s="2">
        <f>DZ95</f>
        <v>128.51678225824426</v>
      </c>
      <c r="EC95" s="2">
        <f>EB95*EC$99</f>
        <v>117.25349429671344</v>
      </c>
      <c r="ED95" s="2">
        <f>(EE95*EE65+EF95*EF65)/ED65</f>
        <v>0</v>
      </c>
      <c r="EE95" s="2">
        <f>EC95</f>
        <v>117.25349429671344</v>
      </c>
      <c r="EF95" s="2">
        <f>EE95*EF$99</f>
        <v>145.26255791514006</v>
      </c>
      <c r="EG95" s="2">
        <f>(EH95*EH65+EI95*EI65)/EG65</f>
        <v>0</v>
      </c>
      <c r="EH95" s="2">
        <f>EF95</f>
        <v>145.26255791514006</v>
      </c>
      <c r="EI95" s="2">
        <f>EH95*EI$99</f>
        <v>179.96231889390162</v>
      </c>
    </row>
    <row r="96" spans="1:139" ht="60" hidden="1" outlineLevel="1">
      <c r="A96" s="1" t="s">
        <v>190</v>
      </c>
      <c r="B96" s="22" t="s">
        <v>186</v>
      </c>
      <c r="C96" s="19" t="s">
        <v>175</v>
      </c>
      <c r="D96" s="2">
        <f>[9]Расчет_тарифа_стр.1_3!D57</f>
        <v>52.191804802478693</v>
      </c>
      <c r="E96" s="2">
        <f>[9]Расчет_тарифа_стр.1_3!E57</f>
        <v>49.91</v>
      </c>
      <c r="F96" s="2">
        <f>[9]Расчет_тарифа_стр.1_3!F57</f>
        <v>54.45</v>
      </c>
      <c r="G96" s="2">
        <f>[9]Расчет_тарифа_стр.1_3!G57</f>
        <v>52.191804802478693</v>
      </c>
      <c r="H96" s="2">
        <f>[9]Расчет_тарифа_стр.1_3!H57</f>
        <v>44.422785379751971</v>
      </c>
      <c r="I96" s="2">
        <f>[9]Расчет_тарифа_стр.1_3!I57</f>
        <v>54.45</v>
      </c>
      <c r="J96" s="2">
        <f>[9]Расчет_тарифа_стр.1_3!J57</f>
        <v>34.221524762026</v>
      </c>
      <c r="K96" s="2">
        <f>[9]Расчет_тарифа_стр.1_3!K57</f>
        <v>44.422785379751971</v>
      </c>
      <c r="L96" s="2">
        <f>(M96*M66+N96*N66)/L66</f>
        <v>37.440327813917314</v>
      </c>
      <c r="M96" s="2">
        <f>J96</f>
        <v>34.221524762026</v>
      </c>
      <c r="N96" s="2">
        <f>M96*N$99</f>
        <v>40.70855699591565</v>
      </c>
      <c r="O96" s="2">
        <f>(P96*P66+Q96*Q66)/O66</f>
        <v>39.559727794029989</v>
      </c>
      <c r="P96" s="2">
        <f>N96</f>
        <v>40.70855699591565</v>
      </c>
      <c r="Q96" s="2">
        <f>P96*Q$99</f>
        <v>38.393257816772945</v>
      </c>
      <c r="R96" s="2">
        <f>(S96*S66+T96*T66)/R66</f>
        <v>42.134178101111395</v>
      </c>
      <c r="S96" s="2">
        <f>Q96</f>
        <v>38.393257816772945</v>
      </c>
      <c r="T96" s="2">
        <f>S96*T$99</f>
        <v>45.932541854252648</v>
      </c>
      <c r="U96" s="2">
        <f>(V96*V66+W96*W66)/U66</f>
        <v>45.112739302556122</v>
      </c>
      <c r="V96" s="2">
        <f>T96</f>
        <v>45.932541854252648</v>
      </c>
      <c r="W96" s="2">
        <f>V96*W$99</f>
        <v>44.280348323755184</v>
      </c>
      <c r="X96" s="2">
        <f>(Y96*Y66+Z96*Z66)/X66</f>
        <v>47.829182304624418</v>
      </c>
      <c r="Y96" s="2">
        <f>W96</f>
        <v>44.280348323755184</v>
      </c>
      <c r="Z96" s="2">
        <f>Y96*Z$99</f>
        <v>51.432510185008127</v>
      </c>
      <c r="AA96" s="2">
        <f>(AB96*AB66+AC96*AC66)/AA66</f>
        <v>0</v>
      </c>
      <c r="AB96" s="2">
        <f>Z96</f>
        <v>51.432510185008127</v>
      </c>
      <c r="AC96" s="2">
        <f>AB96*AC$99</f>
        <v>52.09659119818572</v>
      </c>
      <c r="AD96" s="2">
        <f>(AE96*AE66+AF96*AF66)/AD66</f>
        <v>0</v>
      </c>
      <c r="AE96" s="2">
        <f>AC96</f>
        <v>52.09659119818572</v>
      </c>
      <c r="AF96" s="2">
        <f>AE96*AF$99</f>
        <v>57.896173577582026</v>
      </c>
      <c r="AG96" s="2">
        <f>(AH96*AH66+AI96*AI66)/AG66</f>
        <v>0</v>
      </c>
      <c r="AH96" s="2">
        <f>AF96</f>
        <v>57.896173577582026</v>
      </c>
      <c r="AI96" s="2">
        <f>AH96*AI$99</f>
        <v>58.866463552366433</v>
      </c>
      <c r="AJ96" s="2">
        <f>(AK96*AK66+AL96*AL66)/AJ66</f>
        <v>0</v>
      </c>
      <c r="AK96" s="2">
        <f>AI96</f>
        <v>58.866463552366433</v>
      </c>
      <c r="AL96" s="2">
        <f>AK96*AL$99</f>
        <v>65.214496047492148</v>
      </c>
      <c r="AM96" s="2">
        <f>(AN96*AN66+AO96*AO66)/AM66</f>
        <v>0</v>
      </c>
      <c r="AN96" s="2">
        <f>AL96</f>
        <v>65.214496047492148</v>
      </c>
      <c r="AO96" s="2">
        <f>AN96*AO$99</f>
        <v>66.544405392809509</v>
      </c>
      <c r="AP96" s="2">
        <f>(AQ96*AQ66+AR96*AR66)/AP66</f>
        <v>0</v>
      </c>
      <c r="AQ96" s="2">
        <f>AO96</f>
        <v>66.544405392809509</v>
      </c>
      <c r="AR96" s="2">
        <f>AQ96*AR$99</f>
        <v>70.120216132551192</v>
      </c>
      <c r="AS96" s="2">
        <f>(AT96*AT66+AU96*AU66)/AS66</f>
        <v>0</v>
      </c>
      <c r="AT96" s="2">
        <f>AR96</f>
        <v>70.120216132551192</v>
      </c>
      <c r="AU96" s="2">
        <f>AT96*AU$99</f>
        <v>75.851286029291771</v>
      </c>
      <c r="AV96" s="2">
        <f>(AW96*AW66+AX96*AX66)/AV66</f>
        <v>0</v>
      </c>
      <c r="AW96" s="2">
        <f>AU96</f>
        <v>75.851286029291771</v>
      </c>
      <c r="AX96" s="2">
        <f>AW96*AX$99</f>
        <v>80.020043324306272</v>
      </c>
      <c r="AY96" s="2">
        <f>(AZ96*AZ66+BA96*BA66)/AY66</f>
        <v>0</v>
      </c>
      <c r="AZ96" s="2">
        <f>AX96</f>
        <v>80.020043324306272</v>
      </c>
      <c r="BA96" s="2">
        <f>AZ96*BA$99</f>
        <v>86.468057348948889</v>
      </c>
      <c r="BB96" s="2">
        <f>(BC96*BC66+BD96*BD66)/BB66</f>
        <v>0</v>
      </c>
      <c r="BC96" s="2">
        <f>BA96</f>
        <v>86.468057348948889</v>
      </c>
      <c r="BD96" s="2">
        <f>BC96*BD$99</f>
        <v>91.318555192674651</v>
      </c>
      <c r="BE96" s="2">
        <f>(BF96*BF66+BG96*BG66)/BE66</f>
        <v>0</v>
      </c>
      <c r="BF96" s="2">
        <f>BD96</f>
        <v>91.318555192674651</v>
      </c>
      <c r="BG96" s="2">
        <f>BF96*BG$99</f>
        <v>98.582138324898523</v>
      </c>
      <c r="BH96" s="2">
        <f>(BI96*BI66+BJ96*BJ66)/BH66</f>
        <v>0</v>
      </c>
      <c r="BI96" s="2">
        <f>BG96</f>
        <v>98.582138324898523</v>
      </c>
      <c r="BJ96" s="2">
        <f>BI96*BJ$99</f>
        <v>104.21624078975361</v>
      </c>
      <c r="BK96" s="2">
        <f>(BL96*BL66+BM96*BM66)/BK66</f>
        <v>0</v>
      </c>
      <c r="BL96" s="2">
        <f>BJ96</f>
        <v>104.21624078975361</v>
      </c>
      <c r="BM96" s="2">
        <f>BL96*BM$99</f>
        <v>112.40817324933668</v>
      </c>
      <c r="BN96" s="2">
        <f>(BO96*BO66+BP96*BP66)/BN66</f>
        <v>0</v>
      </c>
      <c r="BO96" s="2">
        <f>BM96</f>
        <v>112.40817324933668</v>
      </c>
      <c r="BP96" s="2">
        <f>BO96*BP$99</f>
        <v>118.94274638735247</v>
      </c>
      <c r="BQ96" s="2">
        <f>(BR96*BR66+BS96*BS66)/BQ66</f>
        <v>0</v>
      </c>
      <c r="BR96" s="2">
        <f>BP96</f>
        <v>118.94274638735247</v>
      </c>
      <c r="BS96" s="2">
        <f>BR96*BS$99</f>
        <v>125.85719088936028</v>
      </c>
      <c r="BT96" s="20">
        <f>[9]Расчет_тарифа_стр.1_3!AF57</f>
        <v>38.498405619352781</v>
      </c>
      <c r="BU96" s="21">
        <f>[9]Расчет_тарифа_стр.1_3!AG57</f>
        <v>36.85</v>
      </c>
      <c r="BV96" s="21">
        <f>[9]Расчет_тарифа_стр.1_3!AH57</f>
        <v>40.200000000000003</v>
      </c>
      <c r="BW96" s="21">
        <f>[9]Расчет_тарифа_стр.1_3!AI57</f>
        <v>38.498405619352781</v>
      </c>
      <c r="BX96" s="21">
        <f>[9]Расчет_тарифа_стр.1_3!AJ57</f>
        <v>41.469723112310383</v>
      </c>
      <c r="BY96" s="21">
        <f>[9]Расчет_тарифа_стр.1_3!AK57</f>
        <v>40.200000000000003</v>
      </c>
      <c r="BZ96" s="21">
        <f>[9]Расчет_тарифа_стр.1_3!AL57</f>
        <v>42.780416116216514</v>
      </c>
      <c r="CA96" s="21">
        <f>[9]Расчет_тарифа_стр.1_3!AM57</f>
        <v>41.469723112310383</v>
      </c>
      <c r="CB96" s="2" t="e">
        <f>(CC96*CC66+CD96*CD66)/CB66</f>
        <v>#DIV/0!</v>
      </c>
      <c r="CC96" s="2">
        <f>BZ96</f>
        <v>42.780416116216514</v>
      </c>
      <c r="CD96" s="2">
        <f>CC96*CD$99</f>
        <v>50.833829450094278</v>
      </c>
      <c r="CE96" s="2" t="e">
        <f>(CF96*CF66+CG96*CG66)/CE66</f>
        <v>#DIV/0!</v>
      </c>
      <c r="CF96" s="2">
        <f>CD96</f>
        <v>50.833829450094278</v>
      </c>
      <c r="CG96" s="2">
        <f>CF96*CG$99</f>
        <v>50.833829450094278</v>
      </c>
      <c r="CH96" s="2" t="e">
        <f>(CI96*CI66+CJ96*CJ66)/CH66</f>
        <v>#DIV/0!</v>
      </c>
      <c r="CI96" s="2">
        <f>CG96</f>
        <v>50.833829450094278</v>
      </c>
      <c r="CJ96" s="2">
        <f>CI96*CJ$99</f>
        <v>60.2812966533943</v>
      </c>
      <c r="CK96" s="2" t="e">
        <f>(CL96*CL66+CM96*CM66)/CK66</f>
        <v>#DIV/0!</v>
      </c>
      <c r="CL96" s="2">
        <f>CJ96</f>
        <v>60.2812966533943</v>
      </c>
      <c r="CM96" s="2">
        <f>CL96*CM$99</f>
        <v>57.9140501338155</v>
      </c>
      <c r="CN96" s="2" t="e">
        <f>(CO96*CO66+CP96*CP66)/CN66</f>
        <v>#DIV/0!</v>
      </c>
      <c r="CO96" s="2">
        <f>CM96</f>
        <v>57.9140501338155</v>
      </c>
      <c r="CP96" s="2">
        <f>CO96*CP$99</f>
        <v>67.025667641368685</v>
      </c>
      <c r="CQ96" s="2">
        <f>(CR96*CR66+CS96*CS66)/CQ66</f>
        <v>0</v>
      </c>
      <c r="CR96" s="2">
        <f>CP96</f>
        <v>67.025667641368685</v>
      </c>
      <c r="CS96" s="2">
        <f>CR96*CS$99</f>
        <v>54.368812137520784</v>
      </c>
      <c r="CT96" s="2">
        <f>(CU96*CU66+CV96*CV66)/CT66</f>
        <v>0</v>
      </c>
      <c r="CU96" s="2">
        <f>CS96</f>
        <v>54.368812137520784</v>
      </c>
      <c r="CV96" s="2">
        <f>CU96*CV$99</f>
        <v>74.415053300385978</v>
      </c>
      <c r="CW96" s="2">
        <f>(CX96*CX66+CY96*CY66)/CW66</f>
        <v>0</v>
      </c>
      <c r="CX96" s="2">
        <f>CV96</f>
        <v>74.415053300385978</v>
      </c>
      <c r="CY96" s="2">
        <f>CX96*CY$99</f>
        <v>61.143206014554451</v>
      </c>
      <c r="CZ96" s="2">
        <f>(DA96*DA66+DB96*DB66)/CZ66</f>
        <v>0</v>
      </c>
      <c r="DA96" s="2">
        <f>CY96</f>
        <v>61.143206014554451</v>
      </c>
      <c r="DB96" s="2">
        <f>DA96*DB$99</f>
        <v>82.659696974286518</v>
      </c>
      <c r="DC96" s="2">
        <f>(DD96*DD66+DE96*DE66)/DC66</f>
        <v>0</v>
      </c>
      <c r="DD96" s="2">
        <f>DB96</f>
        <v>82.659696974286518</v>
      </c>
      <c r="DE96" s="2">
        <f>DD96*DE$99</f>
        <v>68.759155974598158</v>
      </c>
      <c r="DF96" s="2">
        <f>(DG96*DG66+DH96*DH66)/DF66</f>
        <v>0</v>
      </c>
      <c r="DG96" s="2">
        <f>DE96</f>
        <v>68.759155974598158</v>
      </c>
      <c r="DH96" s="2">
        <f>DG96*DH$99</f>
        <v>89.160110525647369</v>
      </c>
      <c r="DI96" s="2">
        <f>(DJ96*DJ66+DK96*DK66)/DI66</f>
        <v>0</v>
      </c>
      <c r="DJ96" s="2">
        <f>DH96</f>
        <v>89.160110525647369</v>
      </c>
      <c r="DK96" s="2">
        <f>DJ96*DK$99</f>
        <v>78.632273862159664</v>
      </c>
      <c r="DL96" s="2">
        <f>(DM96*DM66+DN96*DN66)/DL66</f>
        <v>0</v>
      </c>
      <c r="DM96" s="2">
        <f>DK96</f>
        <v>78.632273862159664</v>
      </c>
      <c r="DN96" s="2">
        <f>DM96*DN$99</f>
        <v>100.6862088639799</v>
      </c>
      <c r="DO96" s="2">
        <f>(DP96*DP66+DQ96*DQ66)/DO66</f>
        <v>0</v>
      </c>
      <c r="DP96" s="2">
        <f>DN96</f>
        <v>100.6862088639799</v>
      </c>
      <c r="DQ96" s="2">
        <f>DP96*DQ$99</f>
        <v>89.874866285113015</v>
      </c>
      <c r="DR96" s="2">
        <f>(DS96*DS66+DT96*DT66)/DR66</f>
        <v>0</v>
      </c>
      <c r="DS96" s="2">
        <f>DQ96</f>
        <v>89.874866285113015</v>
      </c>
      <c r="DT96" s="2">
        <f>DS96*DT$99</f>
        <v>113.73629669085715</v>
      </c>
      <c r="DU96" s="2">
        <f>(DV96*DV66+DW96*DW66)/DU66</f>
        <v>0</v>
      </c>
      <c r="DV96" s="2">
        <f>DT96</f>
        <v>113.73629669085715</v>
      </c>
      <c r="DW96" s="2">
        <f>DV96*DW$99</f>
        <v>102.67657978832675</v>
      </c>
      <c r="DX96" s="2">
        <f>(DY96*DY66+DZ96*DZ66)/DX66</f>
        <v>0</v>
      </c>
      <c r="DY96" s="2">
        <f>DW96</f>
        <v>102.67657978832675</v>
      </c>
      <c r="DZ96" s="2">
        <f>DY96*DZ$99</f>
        <v>128.51678225824426</v>
      </c>
      <c r="EA96" s="2">
        <f>(EB96*EB66+EC96*EC66)/EA66</f>
        <v>0</v>
      </c>
      <c r="EB96" s="2">
        <f>DZ96</f>
        <v>128.51678225824426</v>
      </c>
      <c r="EC96" s="2">
        <f>EB96*EC$99</f>
        <v>117.25349429671344</v>
      </c>
      <c r="ED96" s="2">
        <f>(EE96*EE66+EF96*EF66)/ED66</f>
        <v>0</v>
      </c>
      <c r="EE96" s="2">
        <f>EC96</f>
        <v>117.25349429671344</v>
      </c>
      <c r="EF96" s="2">
        <f>EE96*EF$99</f>
        <v>145.26255791514006</v>
      </c>
      <c r="EG96" s="2">
        <f>(EH96*EH66+EI96*EI66)/EG66</f>
        <v>0</v>
      </c>
      <c r="EH96" s="2">
        <f>EF96</f>
        <v>145.26255791514006</v>
      </c>
      <c r="EI96" s="2">
        <f>EH96*EI$99</f>
        <v>179.96231889390162</v>
      </c>
    </row>
    <row r="97" spans="1:139" hidden="1" outlineLevel="1">
      <c r="A97" s="17" t="s">
        <v>32</v>
      </c>
      <c r="B97" s="18" t="s">
        <v>179</v>
      </c>
      <c r="C97" s="19" t="s">
        <v>8</v>
      </c>
      <c r="D97" s="2" t="str">
        <f>[9]Расчет_тарифа_стр.1_3!D58</f>
        <v>х</v>
      </c>
      <c r="E97" s="2" t="str">
        <f>[9]Расчет_тарифа_стр.1_3!E58</f>
        <v>х</v>
      </c>
      <c r="F97" s="2" t="str">
        <f>[9]Расчет_тарифа_стр.1_3!F58</f>
        <v>х</v>
      </c>
      <c r="G97" s="2" t="str">
        <f>[9]Расчет_тарифа_стр.1_3!G58</f>
        <v>х</v>
      </c>
      <c r="H97" s="2">
        <f>[9]Расчет_тарифа_стр.1_3!H58</f>
        <v>1.0840077681630531</v>
      </c>
      <c r="I97" s="2">
        <f>[9]Расчет_тарифа_стр.1_3!I58</f>
        <v>1.1005817034785996</v>
      </c>
      <c r="J97" s="2">
        <f>[9]Расчет_тарифа_стр.1_3!J58</f>
        <v>1.0672348913822491</v>
      </c>
      <c r="K97" s="2">
        <f>[9]Расчет_тарифа_стр.1_3!K58</f>
        <v>0</v>
      </c>
      <c r="L97" s="30">
        <f>[9]Расчет_тарифа_стр.1_3!L58</f>
        <v>1.0675646064956092</v>
      </c>
      <c r="M97" s="4">
        <f>M91/J91</f>
        <v>1.0052396950158267</v>
      </c>
      <c r="N97" s="4">
        <f>N91/M91</f>
        <v>1.1703291282807622</v>
      </c>
      <c r="O97" s="2">
        <f>[9]Расчет_тарифа_стр.1_3!M58</f>
        <v>1.0858501373511047</v>
      </c>
      <c r="P97" s="4">
        <f>P91/N91</f>
        <v>1.0164320200655765</v>
      </c>
      <c r="Q97" s="4">
        <f>Q91/P91</f>
        <v>0.9811124970920071</v>
      </c>
      <c r="R97" s="2">
        <f>[9]Расчет_тарифа_стр.1_3!N58</f>
        <v>1.0274305387513978</v>
      </c>
      <c r="S97" s="4">
        <f>S91/Q91</f>
        <v>0.96128120148851282</v>
      </c>
      <c r="T97" s="4">
        <f>T91/S91</f>
        <v>1.1582032924738168</v>
      </c>
      <c r="U97" s="2">
        <f>[9]Расчет_тарифа_стр.1_3!O58</f>
        <v>1.0400560468945166</v>
      </c>
      <c r="V97" s="4">
        <f>V91/T91</f>
        <v>1.0329533750889817</v>
      </c>
      <c r="W97" s="4">
        <f>W91/V91</f>
        <v>0.87621921710260853</v>
      </c>
      <c r="X97" s="2">
        <f>[9]Расчет_тарифа_стр.1_3!P58</f>
        <v>1.0418402385132433</v>
      </c>
      <c r="Y97" s="4">
        <f>Y91/W91</f>
        <v>1.1002155410238035</v>
      </c>
      <c r="Z97" s="4">
        <f>Z91/Y91</f>
        <v>1.0276554429315603</v>
      </c>
      <c r="AA97" s="30">
        <f>[9]Расчет_тарифа_стр.1_3!Q58</f>
        <v>1.0314716544839135</v>
      </c>
      <c r="AB97" s="4">
        <f>AB91/Z91</f>
        <v>0</v>
      </c>
      <c r="AC97" s="4" t="e">
        <f>AC91/AB91</f>
        <v>#DIV/0!</v>
      </c>
      <c r="AD97" s="2">
        <f>[9]Расчет_тарифа_стр.1_3!R58</f>
        <v>1.0328703402721855</v>
      </c>
      <c r="AE97" s="4">
        <f>AE91/AC91</f>
        <v>0</v>
      </c>
      <c r="AF97" s="4" t="e">
        <f>AF91/AE91</f>
        <v>#DIV/0!</v>
      </c>
      <c r="AG97" s="2">
        <f>[9]Расчет_тарифа_стр.1_3!S58</f>
        <v>1.0354734296464099</v>
      </c>
      <c r="AH97" s="4">
        <f>AH91/AF91</f>
        <v>0</v>
      </c>
      <c r="AI97" s="4" t="e">
        <f>AI91/AH91</f>
        <v>#DIV/0!</v>
      </c>
      <c r="AJ97" s="2">
        <f>[9]Расчет_тарифа_стр.1_3!T58</f>
        <v>1.0329982901486052</v>
      </c>
      <c r="AK97" s="4">
        <f>AK91/AI91</f>
        <v>0</v>
      </c>
      <c r="AL97" s="4" t="e">
        <f>AL91/AK91</f>
        <v>#DIV/0!</v>
      </c>
      <c r="AM97" s="2">
        <f>[9]Расчет_тарифа_стр.1_3!U58</f>
        <v>1.0355132317681339</v>
      </c>
      <c r="AN97" s="4">
        <f>AN91/AL91</f>
        <v>0</v>
      </c>
      <c r="AO97" s="4" t="e">
        <f>AO91/AN91</f>
        <v>#DIV/0!</v>
      </c>
      <c r="AP97" s="2">
        <f>[9]Расчет_тарифа_стр.1_3!V58</f>
        <v>1.0331176838696776</v>
      </c>
      <c r="AQ97" s="4">
        <f>AQ91/AO91</f>
        <v>0</v>
      </c>
      <c r="AR97" s="4" t="e">
        <f>AR91/AQ91</f>
        <v>#DIV/0!</v>
      </c>
      <c r="AS97" s="2">
        <f>[9]Расчет_тарифа_стр.1_3!W58</f>
        <v>1.0355221148290199</v>
      </c>
      <c r="AT97" s="4">
        <f>AT91/AR91</f>
        <v>0</v>
      </c>
      <c r="AU97" s="4" t="e">
        <f>AU91/AT91</f>
        <v>#DIV/0!</v>
      </c>
      <c r="AV97" s="2">
        <f>[9]Расчет_тарифа_стр.1_3!X58</f>
        <v>1.0352236016973813</v>
      </c>
      <c r="AW97" s="4">
        <f>AW91/AU91</f>
        <v>0</v>
      </c>
      <c r="AX97" s="4" t="e">
        <f>AX91/AW91</f>
        <v>#DIV/0!</v>
      </c>
      <c r="AY97" s="2">
        <f>[9]Расчет_тарифа_стр.1_3!Y58</f>
        <v>1.031424861992899</v>
      </c>
      <c r="AZ97" s="4">
        <f>AZ91/AX91</f>
        <v>0</v>
      </c>
      <c r="BA97" s="4" t="e">
        <f>BA91/AZ91</f>
        <v>#DIV/0!</v>
      </c>
      <c r="BB97" s="2">
        <f>[9]Расчет_тарифа_стр.1_3!Z58</f>
        <v>1.034005555711575</v>
      </c>
      <c r="BC97" s="4">
        <f>BC91/BA91</f>
        <v>0</v>
      </c>
      <c r="BD97" s="4" t="e">
        <f>BD91/BC91</f>
        <v>#DIV/0!</v>
      </c>
      <c r="BE97" s="2">
        <f>[9]Расчет_тарифа_стр.1_3!AA58</f>
        <v>1.0354145680699229</v>
      </c>
      <c r="BF97" s="4">
        <f>BF91/BD91</f>
        <v>0</v>
      </c>
      <c r="BG97" s="4" t="e">
        <f>BG91/BF91</f>
        <v>#DIV/0!</v>
      </c>
      <c r="BH97" s="2">
        <f>[9]Расчет_тарифа_стр.1_3!AB58</f>
        <v>1.0318528180981423</v>
      </c>
      <c r="BI97" s="4">
        <f>BI91/BG91</f>
        <v>0</v>
      </c>
      <c r="BJ97" s="4" t="e">
        <f>BJ91/BI91</f>
        <v>#DIV/0!</v>
      </c>
      <c r="BK97" s="2">
        <f>[9]Расчет_тарифа_стр.1_3!AC58</f>
        <v>1.0328476094244421</v>
      </c>
      <c r="BL97" s="4">
        <f>BL91/BJ91</f>
        <v>0</v>
      </c>
      <c r="BM97" s="4" t="e">
        <f>BM91/BL91</f>
        <v>#DIV/0!</v>
      </c>
      <c r="BN97" s="2">
        <f>[9]Расчет_тарифа_стр.1_3!AD58</f>
        <v>1.0262272889647759</v>
      </c>
      <c r="BO97" s="4">
        <f>BO91/BM91</f>
        <v>0</v>
      </c>
      <c r="BP97" s="4" t="e">
        <f>BP91/BO91</f>
        <v>#DIV/0!</v>
      </c>
      <c r="BQ97" s="30">
        <f>[9]Расчет_тарифа_стр.1_3!AE58</f>
        <v>1.0049062465517646</v>
      </c>
      <c r="BR97" s="4">
        <f>BR91/BP91</f>
        <v>0</v>
      </c>
      <c r="BS97" s="4" t="e">
        <f>BS91/BR91</f>
        <v>#DIV/0!</v>
      </c>
      <c r="BT97" s="32" t="str">
        <f>[9]Расчет_тарифа_стр.1_3!AF58</f>
        <v>х</v>
      </c>
      <c r="BU97" s="31" t="str">
        <f>[9]Расчет_тарифа_стр.1_3!AG58</f>
        <v>х</v>
      </c>
      <c r="BV97" s="31" t="str">
        <f>[9]Расчет_тарифа_стр.1_3!AH58</f>
        <v>х</v>
      </c>
      <c r="BW97" s="31" t="str">
        <f>[9]Расчет_тарифа_стр.1_3!AI58</f>
        <v>х</v>
      </c>
      <c r="BX97" s="31">
        <f>[9]Расчет_тарифа_стр.1_3!AJ58</f>
        <v>1.0836845878921348</v>
      </c>
      <c r="BY97" s="31">
        <f>[9]Расчет_тарифа_стр.1_3!AK58</f>
        <v>1.0908784925005743</v>
      </c>
      <c r="BZ97" s="31">
        <f>[9]Расчет_тарифа_стр.1_3!AL58</f>
        <v>1.0250098248273818</v>
      </c>
      <c r="CA97" s="31">
        <f>[9]Расчет_тарифа_стр.1_3!AM58</f>
        <v>0</v>
      </c>
      <c r="CB97" s="31">
        <f>[9]Расчет_тарифа_стр.1_3!AN58</f>
        <v>1.0932283497257922</v>
      </c>
      <c r="CC97" s="4">
        <f>CC91/BZ91</f>
        <v>0.94418015916504161</v>
      </c>
      <c r="CD97" s="4">
        <f>CD91/CC91</f>
        <v>1.3207617750776288</v>
      </c>
      <c r="CE97" s="21">
        <f>[9]Расчет_тарифа_стр.1_3!AO58</f>
        <v>1.0842891170600593</v>
      </c>
      <c r="CF97" s="4">
        <f>CF91/CD91</f>
        <v>0.89967019217387634</v>
      </c>
      <c r="CG97" s="4">
        <f>CG91/CF91</f>
        <v>1.1177165882648072</v>
      </c>
      <c r="CH97" s="21">
        <f>[9]Расчет_тарифа_стр.1_3!AP58</f>
        <v>1.0323903188370918</v>
      </c>
      <c r="CI97" s="4">
        <f>CI91/CG91</f>
        <v>0.89468118349432779</v>
      </c>
      <c r="CJ97" s="4">
        <f>CJ91/CI91</f>
        <v>1.1863101037653023</v>
      </c>
      <c r="CK97" s="21">
        <f>[9]Расчет_тарифа_стр.1_3!AQ58</f>
        <v>1.0479981812185954</v>
      </c>
      <c r="CL97" s="4">
        <f>CL91/CJ91</f>
        <v>0.99961215557058625</v>
      </c>
      <c r="CM97" s="4">
        <f>CM91/CL91</f>
        <v>0.93215753453293082</v>
      </c>
      <c r="CN97" s="21">
        <f>[9]Расчет_тарифа_стр.1_3!AR58</f>
        <v>1.0416595887337263</v>
      </c>
      <c r="CO97" s="4">
        <f>CO91/CM91</f>
        <v>1.0306519707330217</v>
      </c>
      <c r="CP97" s="4">
        <f>CP91/CO91</f>
        <v>1.0949178466274017</v>
      </c>
      <c r="CQ97" s="21">
        <f>[9]Расчет_тарифа_стр.1_3!AS58</f>
        <v>1.0391700168758131</v>
      </c>
      <c r="CR97" s="4">
        <f>CR91/CP91</f>
        <v>0</v>
      </c>
      <c r="CS97" s="4" t="e">
        <f>CS91/CR91</f>
        <v>#DIV/0!</v>
      </c>
      <c r="CT97" s="21">
        <f>[9]Расчет_тарифа_стр.1_3!AT58</f>
        <v>1.0357532568544456</v>
      </c>
      <c r="CU97" s="4">
        <f>CU91/CS91</f>
        <v>0</v>
      </c>
      <c r="CV97" s="4" t="e">
        <f>CV91/CU91</f>
        <v>#DIV/0!</v>
      </c>
      <c r="CW97" s="21">
        <f>[9]Расчет_тарифа_стр.1_3!AU58</f>
        <v>1.0378035436638966</v>
      </c>
      <c r="CX97" s="4">
        <f>CX91/CV91</f>
        <v>0</v>
      </c>
      <c r="CY97" s="4" t="e">
        <f>CY91/CX91</f>
        <v>#DIV/0!</v>
      </c>
      <c r="CZ97" s="21">
        <f>[9]Расчет_тарифа_стр.1_3!AV58</f>
        <v>1.0374021320295601</v>
      </c>
      <c r="DA97" s="4">
        <f>DA91/CY91</f>
        <v>0</v>
      </c>
      <c r="DB97" s="4" t="e">
        <f>DB91/DA91</f>
        <v>#DIV/0!</v>
      </c>
      <c r="DC97" s="21">
        <f>[9]Расчет_тарифа_стр.1_3!AW58</f>
        <v>1.0342616322262486</v>
      </c>
      <c r="DD97" s="4">
        <f>DD91/DB91</f>
        <v>0</v>
      </c>
      <c r="DE97" s="4" t="e">
        <f>DE91/DD91</f>
        <v>#DIV/0!</v>
      </c>
      <c r="DF97" s="21">
        <f>[9]Расчет_тарифа_стр.1_3!AX58</f>
        <v>1.0371141971401456</v>
      </c>
      <c r="DG97" s="4">
        <f>DG91/DE91</f>
        <v>0</v>
      </c>
      <c r="DH97" s="4" t="e">
        <f>DH91/DG91</f>
        <v>#DIV/0!</v>
      </c>
      <c r="DI97" s="21">
        <f>[9]Расчет_тарифа_стр.1_3!AY58</f>
        <v>1.0373790466143471</v>
      </c>
      <c r="DJ97" s="4">
        <f>DJ91/DH91</f>
        <v>0</v>
      </c>
      <c r="DK97" s="4" t="e">
        <f>DK91/DJ91</f>
        <v>#DIV/0!</v>
      </c>
      <c r="DL97" s="21">
        <f>[9]Расчет_тарифа_стр.1_3!AZ58</f>
        <v>1.0346810906453283</v>
      </c>
      <c r="DM97" s="4">
        <f>DM91/DK91</f>
        <v>0</v>
      </c>
      <c r="DN97" s="4" t="e">
        <f>DN91/DM91</f>
        <v>#DIV/0!</v>
      </c>
      <c r="DO97" s="21">
        <f>[9]Расчет_тарифа_стр.1_3!BA58</f>
        <v>1.0367879646324298</v>
      </c>
      <c r="DP97" s="4">
        <f>DP91/DN91</f>
        <v>0</v>
      </c>
      <c r="DQ97" s="4" t="e">
        <f>DQ91/DP91</f>
        <v>#DIV/0!</v>
      </c>
      <c r="DR97" s="21">
        <f>[9]Расчет_тарифа_стр.1_3!BB58</f>
        <v>1.0351495570620617</v>
      </c>
      <c r="DS97" s="4">
        <f>DS91/DQ91</f>
        <v>0</v>
      </c>
      <c r="DT97" s="4" t="e">
        <f>DT91/DS91</f>
        <v>#DIV/0!</v>
      </c>
      <c r="DU97" s="21">
        <f>[9]Расчет_тарифа_стр.1_3!BC58</f>
        <v>1.0370115150871679</v>
      </c>
      <c r="DV97" s="4">
        <f>DV91/DT91</f>
        <v>0</v>
      </c>
      <c r="DW97" s="4" t="e">
        <f>DW91/DV91</f>
        <v>#DIV/0!</v>
      </c>
      <c r="DX97" s="21">
        <f>[9]Расчет_тарифа_стр.1_3!BD58</f>
        <v>1.0343048405466244</v>
      </c>
      <c r="DY97" s="4">
        <f>DY91/DW91</f>
        <v>0</v>
      </c>
      <c r="DZ97" s="4" t="e">
        <f>DZ91/DY91</f>
        <v>#DIV/0!</v>
      </c>
      <c r="EA97" s="21">
        <f>[9]Расчет_тарифа_стр.1_3!BE58</f>
        <v>1.0317200155499606</v>
      </c>
      <c r="EB97" s="4">
        <f>EB91/DZ91</f>
        <v>0</v>
      </c>
      <c r="EC97" s="4" t="e">
        <f>EC91/EB91</f>
        <v>#DIV/0!</v>
      </c>
      <c r="ED97" s="21">
        <f>[9]Расчет_тарифа_стр.1_3!BF58</f>
        <v>1.0373145588645534</v>
      </c>
      <c r="EE97" s="4">
        <f>EE91/EC91</f>
        <v>0</v>
      </c>
      <c r="EF97" s="4" t="e">
        <f>EF91/EE91</f>
        <v>#DIV/0!</v>
      </c>
      <c r="EG97" s="21">
        <f>[9]Расчет_тарифа_стр.1_3!BG58</f>
        <v>1.0265840697563273</v>
      </c>
      <c r="EH97" s="4">
        <f>EH91/EF91</f>
        <v>0</v>
      </c>
      <c r="EI97" s="4" t="e">
        <f>EI91/EH91</f>
        <v>#DIV/0!</v>
      </c>
    </row>
    <row r="98" spans="1:139" hidden="1" outlineLevel="1">
      <c r="A98" s="17" t="s">
        <v>191</v>
      </c>
      <c r="B98" s="18" t="s">
        <v>180</v>
      </c>
      <c r="C98" s="19" t="s">
        <v>8</v>
      </c>
      <c r="D98" s="2" t="str">
        <f>[9]Расчет_тарифа_стр.1_3!D59</f>
        <v>х</v>
      </c>
      <c r="E98" s="2" t="str">
        <f>[9]Расчет_тарифа_стр.1_3!E59</f>
        <v>х</v>
      </c>
      <c r="F98" s="2" t="str">
        <f>[9]Расчет_тарифа_стр.1_3!F59</f>
        <v>х</v>
      </c>
      <c r="G98" s="2" t="str">
        <f>[9]Расчет_тарифа_стр.1_3!G59</f>
        <v>х</v>
      </c>
      <c r="H98" s="2">
        <f>[9]Расчет_тарифа_стр.1_3!H59</f>
        <v>1.0840486887297542</v>
      </c>
      <c r="I98" s="2">
        <f>[9]Расчет_тарифа_стр.1_3!I59</f>
        <v>1.1020553784487099</v>
      </c>
      <c r="J98" s="2">
        <f>[9]Расчет_тарифа_стр.1_3!J59</f>
        <v>1.0658537561731845</v>
      </c>
      <c r="K98" s="2">
        <f>[9]Расчет_тарифа_стр.1_3!K59</f>
        <v>0</v>
      </c>
      <c r="L98" s="4">
        <f>L93/H93</f>
        <v>1.067564606495609</v>
      </c>
      <c r="M98" s="4">
        <f>M93/J93</f>
        <v>0.99134062892230457</v>
      </c>
      <c r="N98" s="4">
        <f>N93/M93</f>
        <v>1.2625542636003992</v>
      </c>
      <c r="O98" s="4">
        <f>O93/L93</f>
        <v>1.0858501373511047</v>
      </c>
      <c r="P98" s="4">
        <f>P93/N93</f>
        <v>0.94218524644458235</v>
      </c>
      <c r="Q98" s="4">
        <f>Q93/P93</f>
        <v>1.0584268445021405</v>
      </c>
      <c r="R98" s="4">
        <f>R93/O93</f>
        <v>1.0274305387513978</v>
      </c>
      <c r="S98" s="4">
        <f>S93/Q93</f>
        <v>0.8910630006211</v>
      </c>
      <c r="T98" s="4">
        <f>T93/S93</f>
        <v>1.2494728787763991</v>
      </c>
      <c r="U98" s="4">
        <f>U93/R93</f>
        <v>1.0400560468945166</v>
      </c>
      <c r="V98" s="4">
        <f>V93/T93</f>
        <v>0.95749977476229631</v>
      </c>
      <c r="W98" s="4">
        <f>W93/V93</f>
        <v>0.94526768724165844</v>
      </c>
      <c r="X98" s="4">
        <f>X93/U93</f>
        <v>1.0418402385132433</v>
      </c>
      <c r="Y98" s="4">
        <f>Y93/W93</f>
        <v>1.0198486767416022</v>
      </c>
      <c r="Z98" s="4">
        <f>Z93/Y93</f>
        <v>1.1086375017354388</v>
      </c>
      <c r="AA98" s="4">
        <f>AA93/X93</f>
        <v>1.0325039002581966</v>
      </c>
      <c r="AB98" s="4" t="e">
        <f>AB93/Z93</f>
        <v>#DIV/0!</v>
      </c>
      <c r="AC98" s="4" t="e">
        <f>AC93/AB93</f>
        <v>#DIV/0!</v>
      </c>
      <c r="AD98" s="4">
        <f>AD93/AA93</f>
        <v>1.0285028045105666</v>
      </c>
      <c r="AE98" s="4" t="e">
        <f>AE93/AC93</f>
        <v>#DIV/0!</v>
      </c>
      <c r="AF98" s="4" t="e">
        <f>AF93/AE93</f>
        <v>#DIV/0!</v>
      </c>
      <c r="AG98" s="4">
        <f>AG93/AD93</f>
        <v>1.031117523060769</v>
      </c>
      <c r="AH98" s="4" t="e">
        <f>AH93/AF93</f>
        <v>#DIV/0!</v>
      </c>
      <c r="AI98" s="4" t="e">
        <f>AI93/AH93</f>
        <v>#DIV/0!</v>
      </c>
      <c r="AJ98" s="4">
        <f>AJ93/AG93</f>
        <v>1.028673325731168</v>
      </c>
      <c r="AK98" s="4" t="e">
        <f>AK93/AI93</f>
        <v>#DIV/0!</v>
      </c>
      <c r="AL98" s="4" t="e">
        <f>AL93/AK93</f>
        <v>#DIV/0!</v>
      </c>
      <c r="AM98" s="4">
        <f>AM93/AJ93</f>
        <v>1.0311777377756526</v>
      </c>
      <c r="AN98" s="4" t="e">
        <f>AN93/AL93</f>
        <v>#DIV/0!</v>
      </c>
      <c r="AO98" s="4" t="e">
        <f>AO93/AN93</f>
        <v>#DIV/0!</v>
      </c>
      <c r="AP98" s="4">
        <f>AP93/AM93</f>
        <v>1.0288332862545291</v>
      </c>
      <c r="AQ98" s="4" t="e">
        <f>AQ93/AO93</f>
        <v>#DIV/0!</v>
      </c>
      <c r="AR98" s="4" t="e">
        <f>AR93/AQ93</f>
        <v>#DIV/0!</v>
      </c>
      <c r="AS98" s="4">
        <f>AS93/AP93</f>
        <v>1.0312339204535401</v>
      </c>
      <c r="AT98" s="4" t="e">
        <f>AT93/AR93</f>
        <v>#DIV/0!</v>
      </c>
      <c r="AU98" s="4" t="e">
        <f>AU93/AT93</f>
        <v>#DIV/0!</v>
      </c>
      <c r="AV98" s="4">
        <f>AV93/AS93</f>
        <v>1.030957219797358</v>
      </c>
      <c r="AW98" s="4" t="e">
        <f>AW93/AU93</f>
        <v>#DIV/0!</v>
      </c>
      <c r="AX98" s="4" t="e">
        <f>AX93/AW93</f>
        <v>#DIV/0!</v>
      </c>
      <c r="AY98" s="4">
        <f>AY93/AV93</f>
        <v>1.0271884864516572</v>
      </c>
      <c r="AZ98" s="4" t="e">
        <f>AZ93/AX93</f>
        <v>#DIV/0!</v>
      </c>
      <c r="BA98" s="4" t="e">
        <f>BA93/AZ93</f>
        <v>#DIV/0!</v>
      </c>
      <c r="BB98" s="4">
        <f>BB93/AY93</f>
        <v>1.0297791336169364</v>
      </c>
      <c r="BC98" s="4" t="e">
        <f>BC93/BA93</f>
        <v>#DIV/0!</v>
      </c>
      <c r="BD98" s="4" t="e">
        <f>BD93/BC93</f>
        <v>#DIV/0!</v>
      </c>
      <c r="BE98" s="4">
        <f>BE93/BB93</f>
        <v>1.0311988521020874</v>
      </c>
      <c r="BF98" s="4" t="e">
        <f>BF93/BD93</f>
        <v>#DIV/0!</v>
      </c>
      <c r="BG98" s="4" t="e">
        <f>BG93/BF93</f>
        <v>#DIV/0!</v>
      </c>
      <c r="BH98" s="4">
        <f>BH93/BE93</f>
        <v>1.027665961837491</v>
      </c>
      <c r="BI98" s="4" t="e">
        <f>BI93/BG93</f>
        <v>#DIV/0!</v>
      </c>
      <c r="BJ98" s="4" t="e">
        <f>BJ93/BI93</f>
        <v>#DIV/0!</v>
      </c>
      <c r="BK98" s="4">
        <f>BK93/BH93</f>
        <v>1.0286772483489872</v>
      </c>
      <c r="BL98" s="4" t="e">
        <f>BL93/BJ93</f>
        <v>#DIV/0!</v>
      </c>
      <c r="BM98" s="4" t="e">
        <f>BM93/BL93</f>
        <v>#DIV/0!</v>
      </c>
      <c r="BN98" s="4">
        <f>BN93/BK93</f>
        <v>1.022093859221737</v>
      </c>
      <c r="BO98" s="4" t="e">
        <f>BO93/BM93</f>
        <v>#DIV/0!</v>
      </c>
      <c r="BP98" s="4" t="e">
        <f>BP93/BO93</f>
        <v>#DIV/0!</v>
      </c>
      <c r="BQ98" s="4">
        <f>BQ93/BN93</f>
        <v>1.0049062465517646</v>
      </c>
      <c r="BR98" s="4" t="e">
        <f>BR93/BP93</f>
        <v>#DIV/0!</v>
      </c>
      <c r="BS98" s="4" t="e">
        <f>BS93/BR93</f>
        <v>#DIV/0!</v>
      </c>
      <c r="BT98" s="32" t="str">
        <f>[9]Расчет_тарифа_стр.1_3!AF59</f>
        <v>х</v>
      </c>
      <c r="BU98" s="31" t="str">
        <f>[9]Расчет_тарифа_стр.1_3!AG59</f>
        <v>х</v>
      </c>
      <c r="BV98" s="31" t="str">
        <f>[9]Расчет_тарифа_стр.1_3!AH59</f>
        <v>х</v>
      </c>
      <c r="BW98" s="31" t="str">
        <f>[9]Расчет_тарифа_стр.1_3!AI59</f>
        <v>х</v>
      </c>
      <c r="BX98" s="31">
        <f>[9]Расчет_тарифа_стр.1_3!AJ59</f>
        <v>1.0836845878921348</v>
      </c>
      <c r="BY98" s="31">
        <f>[9]Расчет_тарифа_стр.1_3!AK59</f>
        <v>1.0908784925005743</v>
      </c>
      <c r="BZ98" s="31">
        <f>[9]Расчет_тарифа_стр.1_3!AL59</f>
        <v>1.0250098248273818</v>
      </c>
      <c r="CA98" s="31">
        <f>[9]Расчет_тарифа_стр.1_3!AM59</f>
        <v>0</v>
      </c>
      <c r="CB98" s="4">
        <f>CB93/BX93</f>
        <v>1.0932283497257924</v>
      </c>
      <c r="CC98" s="4">
        <f>CC93/BZ93</f>
        <v>0.95820308962734979</v>
      </c>
      <c r="CD98" s="4">
        <f>CD93/CC93</f>
        <v>1.3599939312910634</v>
      </c>
      <c r="CE98" s="4">
        <f>CE93/CB93</f>
        <v>1.0842891170600593</v>
      </c>
      <c r="CF98" s="4">
        <f>CF93/CD93</f>
        <v>0.8737171340698382</v>
      </c>
      <c r="CG98" s="4">
        <f>CG93/CF93</f>
        <v>1.1509174520546264</v>
      </c>
      <c r="CH98" s="4">
        <f>CH93/CE93</f>
        <v>1.0323903188370918</v>
      </c>
      <c r="CI98" s="4">
        <f>CI93/CG93</f>
        <v>0.86887204483240088</v>
      </c>
      <c r="CJ98" s="4">
        <f>CJ93/CI93</f>
        <v>1.2215484822425722</v>
      </c>
      <c r="CK98" s="4">
        <f>CK93/CH93</f>
        <v>1.0479981812185954</v>
      </c>
      <c r="CL98" s="4">
        <f>CL93/CJ93</f>
        <v>0.97077604142486795</v>
      </c>
      <c r="CM98" s="4">
        <f>CM93/CL93</f>
        <v>0.95984651728546133</v>
      </c>
      <c r="CN98" s="4">
        <f>CN93/CK93</f>
        <v>1.0416595887337263</v>
      </c>
      <c r="CO98" s="4">
        <f>CO93/CM93</f>
        <v>1.0009204416525228</v>
      </c>
      <c r="CP98" s="4">
        <f>CP93/CO93</f>
        <v>1.127441492306986</v>
      </c>
      <c r="CQ98" s="4">
        <f>CQ93/CN93</f>
        <v>1.0391700168758131</v>
      </c>
      <c r="CR98" s="4" t="e">
        <f>CR93/CP93</f>
        <v>#DIV/0!</v>
      </c>
      <c r="CS98" s="4" t="e">
        <f>CS93/CR93</f>
        <v>#DIV/0!</v>
      </c>
      <c r="CT98" s="4">
        <f>CT93/CQ93</f>
        <v>1.0357532568544456</v>
      </c>
      <c r="CU98" s="4" t="e">
        <f>CU93/CS93</f>
        <v>#DIV/0!</v>
      </c>
      <c r="CV98" s="4" t="e">
        <f>CV93/CU93</f>
        <v>#DIV/0!</v>
      </c>
      <c r="CW98" s="4">
        <f>CW93/CT93</f>
        <v>1.0378035436638968</v>
      </c>
      <c r="CX98" s="4" t="e">
        <f>CX93/CV93</f>
        <v>#DIV/0!</v>
      </c>
      <c r="CY98" s="4" t="e">
        <f>CY93/CX93</f>
        <v>#DIV/0!</v>
      </c>
      <c r="CZ98" s="4">
        <f>CZ93/CW93</f>
        <v>1.0374021320295601</v>
      </c>
      <c r="DA98" s="4" t="e">
        <f>DA93/CY93</f>
        <v>#DIV/0!</v>
      </c>
      <c r="DB98" s="4" t="e">
        <f>DB93/DA93</f>
        <v>#DIV/0!</v>
      </c>
      <c r="DC98" s="4">
        <f>DC93/CZ93</f>
        <v>1.0342616322262483</v>
      </c>
      <c r="DD98" s="4" t="e">
        <f>DD93/DB93</f>
        <v>#DIV/0!</v>
      </c>
      <c r="DE98" s="4" t="e">
        <f>DE93/DD93</f>
        <v>#DIV/0!</v>
      </c>
      <c r="DF98" s="4">
        <f>DF93/DC93</f>
        <v>1.0371141971401456</v>
      </c>
      <c r="DG98" s="4" t="e">
        <f>DG93/DE93</f>
        <v>#DIV/0!</v>
      </c>
      <c r="DH98" s="4" t="e">
        <f>DH93/DG93</f>
        <v>#DIV/0!</v>
      </c>
      <c r="DI98" s="4">
        <f>DI93/DF93</f>
        <v>1.0373790466143471</v>
      </c>
      <c r="DJ98" s="4" t="e">
        <f>DJ93/DH93</f>
        <v>#DIV/0!</v>
      </c>
      <c r="DK98" s="4" t="e">
        <f>DK93/DJ93</f>
        <v>#DIV/0!</v>
      </c>
      <c r="DL98" s="4">
        <f>DL93/DI93</f>
        <v>1.0346810906453283</v>
      </c>
      <c r="DM98" s="4" t="e">
        <f>DM93/DK93</f>
        <v>#DIV/0!</v>
      </c>
      <c r="DN98" s="4" t="e">
        <f>DN93/DM93</f>
        <v>#DIV/0!</v>
      </c>
      <c r="DO98" s="4">
        <f>DO93/DL93</f>
        <v>1.0367879646324298</v>
      </c>
      <c r="DP98" s="4" t="e">
        <f>DP93/DN93</f>
        <v>#DIV/0!</v>
      </c>
      <c r="DQ98" s="4" t="e">
        <f>DQ93/DP93</f>
        <v>#DIV/0!</v>
      </c>
      <c r="DR98" s="4">
        <f>DR93/DO93</f>
        <v>1.0351495570620617</v>
      </c>
      <c r="DS98" s="4" t="e">
        <f>DS93/DQ93</f>
        <v>#DIV/0!</v>
      </c>
      <c r="DT98" s="4" t="e">
        <f>DT93/DS93</f>
        <v>#DIV/0!</v>
      </c>
      <c r="DU98" s="4">
        <f>DU93/DR93</f>
        <v>1.0370115150871679</v>
      </c>
      <c r="DV98" s="4" t="e">
        <f>DV93/DT93</f>
        <v>#DIV/0!</v>
      </c>
      <c r="DW98" s="4" t="e">
        <f>DW93/DV93</f>
        <v>#DIV/0!</v>
      </c>
      <c r="DX98" s="4">
        <f>DX93/DU93</f>
        <v>1.0343048405466244</v>
      </c>
      <c r="DY98" s="4" t="e">
        <f>DY93/DW93</f>
        <v>#DIV/0!</v>
      </c>
      <c r="DZ98" s="4" t="e">
        <f>DZ93/DY93</f>
        <v>#DIV/0!</v>
      </c>
      <c r="EA98" s="4">
        <f>EA93/DX93</f>
        <v>1.0317200155499604</v>
      </c>
      <c r="EB98" s="4" t="e">
        <f>EB93/DZ93</f>
        <v>#DIV/0!</v>
      </c>
      <c r="EC98" s="4" t="e">
        <f>EC93/EB93</f>
        <v>#DIV/0!</v>
      </c>
      <c r="ED98" s="4">
        <f>ED93/EA93</f>
        <v>1.0373145588645534</v>
      </c>
      <c r="EE98" s="4" t="e">
        <f>EE93/EC93</f>
        <v>#DIV/0!</v>
      </c>
      <c r="EF98" s="4" t="e">
        <f>EF93/EE93</f>
        <v>#DIV/0!</v>
      </c>
      <c r="EG98" s="4">
        <f>EG93/ED93</f>
        <v>1.0265840697563275</v>
      </c>
      <c r="EH98" s="4" t="e">
        <f>EH93/EF93</f>
        <v>#DIV/0!</v>
      </c>
      <c r="EI98" s="4" t="e">
        <f>EI93/EH93</f>
        <v>#DIV/0!</v>
      </c>
    </row>
    <row r="99" spans="1:139" ht="28.5" hidden="1" outlineLevel="1">
      <c r="A99" s="17" t="s">
        <v>192</v>
      </c>
      <c r="B99" s="18" t="s">
        <v>181</v>
      </c>
      <c r="C99" s="19" t="s">
        <v>8</v>
      </c>
      <c r="D99" s="2" t="str">
        <f>[9]Расчет_тарифа_стр.1_3!D60</f>
        <v>х</v>
      </c>
      <c r="E99" s="2" t="str">
        <f>[9]Расчет_тарифа_стр.1_3!E60</f>
        <v>х</v>
      </c>
      <c r="F99" s="2" t="str">
        <f>[9]Расчет_тарифа_стр.1_3!F60</f>
        <v>х</v>
      </c>
      <c r="G99" s="2" t="str">
        <f>[9]Расчет_тарифа_стр.1_3!G60</f>
        <v>х</v>
      </c>
      <c r="H99" s="2" t="str">
        <f>[9]Расчет_тарифа_стр.1_3!H60</f>
        <v>х</v>
      </c>
      <c r="I99" s="2" t="str">
        <f>[9]Расчет_тарифа_стр.1_3!I60</f>
        <v>х</v>
      </c>
      <c r="J99" s="2" t="str">
        <f>[9]Расчет_тарифа_стр.1_3!J60</f>
        <v>х</v>
      </c>
      <c r="K99" s="2" t="str">
        <f>[9]Расчет_тарифа_стр.1_3!K60</f>
        <v>х</v>
      </c>
      <c r="L99" s="2" t="s">
        <v>29</v>
      </c>
      <c r="M99" s="2" t="s">
        <v>29</v>
      </c>
      <c r="N99" s="30">
        <f>[9]Расчет_тарифа_стр.1_3!L60</f>
        <v>1.18956</v>
      </c>
      <c r="O99" s="2" t="s">
        <v>29</v>
      </c>
      <c r="P99" s="2" t="s">
        <v>29</v>
      </c>
      <c r="Q99" s="30">
        <f>[9]Расчет_тарифа_стр.1_3!M60</f>
        <v>0.94312499999999999</v>
      </c>
      <c r="R99" s="2" t="s">
        <v>29</v>
      </c>
      <c r="S99" s="2" t="s">
        <v>29</v>
      </c>
      <c r="T99" s="30">
        <f>[9]Расчет_тарифа_стр.1_3!N60</f>
        <v>1.1963699999999999</v>
      </c>
      <c r="U99" s="2" t="s">
        <v>29</v>
      </c>
      <c r="V99" s="2" t="s">
        <v>29</v>
      </c>
      <c r="W99" s="30">
        <f>[9]Расчет_тарифа_стр.1_3!O60</f>
        <v>0.96403000000000005</v>
      </c>
      <c r="X99" s="2" t="s">
        <v>29</v>
      </c>
      <c r="Y99" s="2" t="s">
        <v>29</v>
      </c>
      <c r="Z99" s="30">
        <f>[9]Расчет_тарифа_стр.1_3!P60</f>
        <v>1.1615200000000001</v>
      </c>
      <c r="AA99" s="2" t="s">
        <v>29</v>
      </c>
      <c r="AB99" s="2" t="s">
        <v>29</v>
      </c>
      <c r="AC99" s="30">
        <f>[9]Расчет_тарифа_стр.1_3!Q60</f>
        <v>1.0129116975000603</v>
      </c>
      <c r="AD99" s="2" t="s">
        <v>29</v>
      </c>
      <c r="AE99" s="2" t="s">
        <v>29</v>
      </c>
      <c r="AF99" s="30">
        <f>[9]Расчет_тарифа_стр.1_3!R60</f>
        <v>1.1113236441388947</v>
      </c>
      <c r="AG99" s="2" t="s">
        <v>29</v>
      </c>
      <c r="AH99" s="2" t="s">
        <v>29</v>
      </c>
      <c r="AI99" s="30">
        <f>[9]Расчет_тарифа_стр.1_3!S60</f>
        <v>1.0167591382094396</v>
      </c>
      <c r="AJ99" s="2" t="s">
        <v>29</v>
      </c>
      <c r="AK99" s="2" t="s">
        <v>29</v>
      </c>
      <c r="AL99" s="30">
        <f>[9]Расчет_тарифа_стр.1_3!T60</f>
        <v>1.1078378436897034</v>
      </c>
      <c r="AM99" s="2" t="s">
        <v>29</v>
      </c>
      <c r="AN99" s="2" t="s">
        <v>29</v>
      </c>
      <c r="AO99" s="30">
        <f>[9]Расчет_тарифа_стр.1_3!U60</f>
        <v>1.0203928486137324</v>
      </c>
      <c r="AP99" s="2" t="s">
        <v>29</v>
      </c>
      <c r="AQ99" s="2" t="s">
        <v>29</v>
      </c>
      <c r="AR99" s="30">
        <f>[9]Расчет_тарифа_стр.1_3!V60</f>
        <v>1.0537357080378702</v>
      </c>
      <c r="AS99" s="2" t="s">
        <v>29</v>
      </c>
      <c r="AT99" s="2" t="s">
        <v>29</v>
      </c>
      <c r="AU99" s="30">
        <f>[9]Расчет_тарифа_стр.1_3!W60</f>
        <v>1.0817320626323641</v>
      </c>
      <c r="AV99" s="2" t="s">
        <v>29</v>
      </c>
      <c r="AW99" s="2" t="s">
        <v>29</v>
      </c>
      <c r="AX99" s="30">
        <f>[9]Расчет_тарифа_стр.1_3!X60</f>
        <v>1.0549596125951595</v>
      </c>
      <c r="AY99" s="2" t="s">
        <v>29</v>
      </c>
      <c r="AZ99" s="2" t="s">
        <v>29</v>
      </c>
      <c r="BA99" s="30">
        <f>[9]Расчет_тарифа_стр.1_3!Y60</f>
        <v>1.0805799866729642</v>
      </c>
      <c r="BB99" s="2" t="s">
        <v>29</v>
      </c>
      <c r="BC99" s="2" t="s">
        <v>29</v>
      </c>
      <c r="BD99" s="30">
        <f>[9]Расчет_тарифа_стр.1_3!Z60</f>
        <v>1.0560958346057341</v>
      </c>
      <c r="BE99" s="2" t="s">
        <v>29</v>
      </c>
      <c r="BF99" s="2" t="s">
        <v>29</v>
      </c>
      <c r="BG99" s="30">
        <f>[9]Расчет_тарифа_стр.1_3!AA60</f>
        <v>1.0795411525828273</v>
      </c>
      <c r="BH99" s="2" t="s">
        <v>29</v>
      </c>
      <c r="BI99" s="2" t="s">
        <v>29</v>
      </c>
      <c r="BJ99" s="30">
        <f>[9]Расчет_тарифа_стр.1_3!AB60</f>
        <v>1.0571513517619866</v>
      </c>
      <c r="BK99" s="2" t="s">
        <v>29</v>
      </c>
      <c r="BL99" s="2" t="s">
        <v>29</v>
      </c>
      <c r="BM99" s="30">
        <f>[9]Расчет_тарифа_стр.1_3!AC60</f>
        <v>1.0786051425142988</v>
      </c>
      <c r="BN99" s="2" t="s">
        <v>29</v>
      </c>
      <c r="BO99" s="2" t="s">
        <v>29</v>
      </c>
      <c r="BP99" s="30">
        <f>[9]Расчет_тарифа_стр.1_3!AD60</f>
        <v>1.0581325445394545</v>
      </c>
      <c r="BQ99" s="2" t="s">
        <v>29</v>
      </c>
      <c r="BR99" s="2" t="s">
        <v>29</v>
      </c>
      <c r="BS99" s="30">
        <f>[9]Расчет_тарифа_стр.1_3!AE60</f>
        <v>1.0581325445394545</v>
      </c>
      <c r="BT99" s="32" t="str">
        <f>[9]Расчет_тарифа_стр.1_3!AF60</f>
        <v>х</v>
      </c>
      <c r="BU99" s="31" t="str">
        <f>[9]Расчет_тарифа_стр.1_3!AG60</f>
        <v>х</v>
      </c>
      <c r="BV99" s="31" t="str">
        <f>[9]Расчет_тарифа_стр.1_3!AH60</f>
        <v>х</v>
      </c>
      <c r="BW99" s="31" t="str">
        <f>[9]Расчет_тарифа_стр.1_3!AI60</f>
        <v>х</v>
      </c>
      <c r="BX99" s="31" t="str">
        <f>[9]Расчет_тарифа_стр.1_3!AJ60</f>
        <v>х</v>
      </c>
      <c r="BY99" s="31" t="str">
        <f>[9]Расчет_тарифа_стр.1_3!AK60</f>
        <v>х</v>
      </c>
      <c r="BZ99" s="31" t="str">
        <f>[9]Расчет_тарифа_стр.1_3!AL60</f>
        <v>х</v>
      </c>
      <c r="CA99" s="31" t="str">
        <f>[9]Расчет_тарифа_стр.1_3!AM60</f>
        <v>х</v>
      </c>
      <c r="CB99" s="2" t="s">
        <v>29</v>
      </c>
      <c r="CC99" s="2" t="s">
        <v>29</v>
      </c>
      <c r="CD99" s="33">
        <f>[9]Расчет_тарифа_стр.1_3!AN60</f>
        <v>1.18825</v>
      </c>
      <c r="CE99" s="2" t="s">
        <v>29</v>
      </c>
      <c r="CF99" s="2" t="s">
        <v>29</v>
      </c>
      <c r="CG99" s="33">
        <f>[9]Расчет_тарифа_стр.1_3!AO60</f>
        <v>1</v>
      </c>
      <c r="CH99" s="2" t="s">
        <v>29</v>
      </c>
      <c r="CI99" s="2" t="s">
        <v>29</v>
      </c>
      <c r="CJ99" s="33">
        <f>[9]Расчет_тарифа_стр.1_3!AP60</f>
        <v>1.1858500000000001</v>
      </c>
      <c r="CK99" s="2" t="s">
        <v>29</v>
      </c>
      <c r="CL99" s="2" t="s">
        <v>29</v>
      </c>
      <c r="CM99" s="33">
        <f>[9]Расчет_тарифа_стр.1_3!AQ60</f>
        <v>0.96072999999999997</v>
      </c>
      <c r="CN99" s="2" t="s">
        <v>29</v>
      </c>
      <c r="CO99" s="2" t="s">
        <v>29</v>
      </c>
      <c r="CP99" s="33">
        <f>[9]Расчет_тарифа_стр.1_3!AR60</f>
        <v>1.15733</v>
      </c>
      <c r="CQ99" s="2" t="s">
        <v>29</v>
      </c>
      <c r="CR99" s="2" t="s">
        <v>29</v>
      </c>
      <c r="CS99" s="33">
        <f>[9]Расчет_тарифа_стр.1_3!AS60</f>
        <v>0.81116405178430473</v>
      </c>
      <c r="CT99" s="2" t="s">
        <v>29</v>
      </c>
      <c r="CU99" s="2" t="s">
        <v>29</v>
      </c>
      <c r="CV99" s="33">
        <f>[9]Расчет_тарифа_стр.1_3!AT60</f>
        <v>1.3687084630828446</v>
      </c>
      <c r="CW99" s="2" t="s">
        <v>29</v>
      </c>
      <c r="CX99" s="2" t="s">
        <v>29</v>
      </c>
      <c r="CY99" s="33">
        <f>[9]Расчет_тарифа_стр.1_3!AU60</f>
        <v>0.82165104105673348</v>
      </c>
      <c r="CZ99" s="2" t="s">
        <v>29</v>
      </c>
      <c r="DA99" s="2" t="s">
        <v>29</v>
      </c>
      <c r="DB99" s="33">
        <f>[9]Расчет_тарифа_стр.1_3!AV60</f>
        <v>1.3519032180715271</v>
      </c>
      <c r="DC99" s="2" t="s">
        <v>29</v>
      </c>
      <c r="DD99" s="2" t="s">
        <v>29</v>
      </c>
      <c r="DE99" s="33">
        <f>[9]Расчет_тарифа_стр.1_3!AW60</f>
        <v>0.83183411615926339</v>
      </c>
      <c r="DF99" s="2" t="s">
        <v>29</v>
      </c>
      <c r="DG99" s="2" t="s">
        <v>29</v>
      </c>
      <c r="DH99" s="33">
        <f>[9]Расчет_тарифа_стр.1_3!AX60</f>
        <v>1.2967016430304348</v>
      </c>
      <c r="DI99" s="2" t="s">
        <v>29</v>
      </c>
      <c r="DJ99" s="2" t="s">
        <v>29</v>
      </c>
      <c r="DK99" s="33">
        <f>[9]Расчет_тарифа_стр.1_3!AY60</f>
        <v>0.88192212188364982</v>
      </c>
      <c r="DL99" s="2" t="s">
        <v>29</v>
      </c>
      <c r="DM99" s="2" t="s">
        <v>29</v>
      </c>
      <c r="DN99" s="33">
        <f>[9]Расчет_тарифа_стр.1_3!AZ60</f>
        <v>1.2804692516011964</v>
      </c>
      <c r="DO99" s="2" t="s">
        <v>29</v>
      </c>
      <c r="DP99" s="2" t="s">
        <v>29</v>
      </c>
      <c r="DQ99" s="33">
        <f>[9]Расчет_тарифа_стр.1_3!BA60</f>
        <v>0.89262340194502443</v>
      </c>
      <c r="DR99" s="2" t="s">
        <v>29</v>
      </c>
      <c r="DS99" s="2" t="s">
        <v>29</v>
      </c>
      <c r="DT99" s="33">
        <f>[9]Расчет_тарифа_стр.1_3!BB60</f>
        <v>1.2654961436053516</v>
      </c>
      <c r="DU99" s="2" t="s">
        <v>29</v>
      </c>
      <c r="DV99" s="2" t="s">
        <v>29</v>
      </c>
      <c r="DW99" s="33">
        <f>[9]Расчет_тарифа_стр.1_3!BC60</f>
        <v>0.90276000516711519</v>
      </c>
      <c r="DX99" s="2" t="s">
        <v>29</v>
      </c>
      <c r="DY99" s="2" t="s">
        <v>29</v>
      </c>
      <c r="DZ99" s="33">
        <f>[9]Расчет_тарифа_стр.1_3!BD60</f>
        <v>1.2516659838415778</v>
      </c>
      <c r="EA99" s="2" t="s">
        <v>29</v>
      </c>
      <c r="EB99" s="2" t="s">
        <v>29</v>
      </c>
      <c r="EC99" s="33">
        <f>[9]Расчет_тарифа_стр.1_3!BE60</f>
        <v>0.91235939957710632</v>
      </c>
      <c r="ED99" s="2" t="s">
        <v>29</v>
      </c>
      <c r="EE99" s="2" t="s">
        <v>29</v>
      </c>
      <c r="EF99" s="30">
        <f>[9]Расчет_тарифа_стр.1_3!BF60</f>
        <v>1.2388761527869596</v>
      </c>
      <c r="EG99" s="2" t="s">
        <v>29</v>
      </c>
      <c r="EH99" s="2" t="s">
        <v>29</v>
      </c>
      <c r="EI99" s="30">
        <f>[9]Расчет_тарифа_стр.1_3!BG60</f>
        <v>1.2388761527869596</v>
      </c>
    </row>
    <row r="100" spans="1:139" ht="42.75" hidden="1" outlineLevel="1">
      <c r="A100" s="77" t="s">
        <v>193</v>
      </c>
      <c r="B100" s="34" t="s">
        <v>183</v>
      </c>
      <c r="C100" s="35" t="s">
        <v>8</v>
      </c>
      <c r="D100" s="36" t="str">
        <f>[9]Расчет_тарифа_стр.1_3!D61</f>
        <v>х</v>
      </c>
      <c r="E100" s="36" t="str">
        <f>[9]Расчет_тарифа_стр.1_3!E61</f>
        <v>х</v>
      </c>
      <c r="F100" s="36" t="str">
        <f>[9]Расчет_тарифа_стр.1_3!F61</f>
        <v>х</v>
      </c>
      <c r="G100" s="36" t="str">
        <f>[9]Расчет_тарифа_стр.1_3!G61</f>
        <v>х</v>
      </c>
      <c r="H100" s="36" t="str">
        <f>[9]Расчет_тарифа_стр.1_3!H61</f>
        <v>х</v>
      </c>
      <c r="I100" s="36" t="str">
        <f>[9]Расчет_тарифа_стр.1_3!I61</f>
        <v>х</v>
      </c>
      <c r="J100" s="36" t="str">
        <f>[9]Расчет_тарифа_стр.1_3!J61</f>
        <v>х</v>
      </c>
      <c r="K100" s="36" t="str">
        <f>[9]Расчет_тарифа_стр.1_3!K61</f>
        <v>х</v>
      </c>
      <c r="L100" s="36" t="s">
        <v>29</v>
      </c>
      <c r="M100" s="36" t="s">
        <v>29</v>
      </c>
      <c r="N100" s="37">
        <f>[9]Расчет_тарифа_стр.1_3!L61</f>
        <v>1.1597</v>
      </c>
      <c r="O100" s="36" t="s">
        <v>29</v>
      </c>
      <c r="P100" s="36" t="s">
        <v>29</v>
      </c>
      <c r="Q100" s="37">
        <f>[9]Расчет_тарифа_стр.1_3!M61</f>
        <v>1.0207649999999999</v>
      </c>
      <c r="R100" s="36" t="s">
        <v>29</v>
      </c>
      <c r="S100" s="36" t="s">
        <v>29</v>
      </c>
      <c r="T100" s="37">
        <f>[9]Расчет_тарифа_стр.1_3!N61</f>
        <v>1.0341050000000001</v>
      </c>
      <c r="U100" s="36" t="s">
        <v>29</v>
      </c>
      <c r="V100" s="36" t="s">
        <v>29</v>
      </c>
      <c r="W100" s="37">
        <f>[9]Расчет_тарифа_стр.1_3!O61</f>
        <v>1.045939</v>
      </c>
      <c r="X100" s="36" t="s">
        <v>29</v>
      </c>
      <c r="Y100" s="36" t="s">
        <v>29</v>
      </c>
      <c r="Z100" s="37">
        <f>[9]Расчет_тарифа_стр.1_3!P61</f>
        <v>1.0378320000000001</v>
      </c>
      <c r="AA100" s="36" t="s">
        <v>29</v>
      </c>
      <c r="AB100" s="36" t="s">
        <v>29</v>
      </c>
      <c r="AC100" s="37">
        <f>[9]Расчет_тарифа_стр.1_3!Q61</f>
        <v>1.0272600000000001</v>
      </c>
      <c r="AD100" s="36" t="s">
        <v>29</v>
      </c>
      <c r="AE100" s="36" t="s">
        <v>29</v>
      </c>
      <c r="AF100" s="37">
        <f>[9]Расчет_тарифа_стр.1_3!R61</f>
        <v>1.0297369999999999</v>
      </c>
      <c r="AG100" s="36" t="s">
        <v>29</v>
      </c>
      <c r="AH100" s="36" t="s">
        <v>29</v>
      </c>
      <c r="AI100" s="37">
        <f>[9]Расчет_тарифа_стр.1_3!S61</f>
        <v>1.0324899999999999</v>
      </c>
      <c r="AJ100" s="36" t="s">
        <v>29</v>
      </c>
      <c r="AK100" s="36" t="s">
        <v>29</v>
      </c>
      <c r="AL100" s="37">
        <f>[9]Расчет_тарифа_стр.1_3!T61</f>
        <v>1.0248949999999999</v>
      </c>
      <c r="AM100" s="36" t="s">
        <v>29</v>
      </c>
      <c r="AN100" s="36" t="s">
        <v>29</v>
      </c>
      <c r="AO100" s="37">
        <f>[9]Расчет_тарифа_стр.1_3!U61</f>
        <v>1.0374399999999999</v>
      </c>
      <c r="AP100" s="36" t="s">
        <v>29</v>
      </c>
      <c r="AQ100" s="36" t="s">
        <v>29</v>
      </c>
      <c r="AR100" s="37">
        <f>[9]Расчет_тарифа_стр.1_3!V61</f>
        <v>1.0203549999999999</v>
      </c>
      <c r="AS100" s="36" t="s">
        <v>29</v>
      </c>
      <c r="AT100" s="36" t="s">
        <v>29</v>
      </c>
      <c r="AU100" s="37">
        <f>[9]Расчет_тарифа_стр.1_3!W61</f>
        <v>1.0421320000000001</v>
      </c>
      <c r="AV100" s="36" t="s">
        <v>29</v>
      </c>
      <c r="AW100" s="36" t="s">
        <v>29</v>
      </c>
      <c r="AX100" s="37">
        <f>[9]Расчет_тарифа_стр.1_3!X61</f>
        <v>1.02</v>
      </c>
      <c r="AY100" s="36" t="s">
        <v>29</v>
      </c>
      <c r="AZ100" s="36" t="s">
        <v>29</v>
      </c>
      <c r="BA100" s="37">
        <f>[9]Расчет_тарифа_стр.1_3!Y61</f>
        <v>1.0343899999999999</v>
      </c>
      <c r="BB100" s="36" t="s">
        <v>29</v>
      </c>
      <c r="BC100" s="36" t="s">
        <v>29</v>
      </c>
      <c r="BD100" s="37">
        <f>[9]Расчет_тарифа_стр.1_3!Z61</f>
        <v>1.0252220000000001</v>
      </c>
      <c r="BE100" s="36" t="s">
        <v>29</v>
      </c>
      <c r="BF100" s="36" t="s">
        <v>29</v>
      </c>
      <c r="BG100" s="37">
        <f>[9]Расчет_тарифа_стр.1_3!AA61</f>
        <v>1.0371570000000001</v>
      </c>
      <c r="BH100" s="36" t="s">
        <v>29</v>
      </c>
      <c r="BI100" s="36" t="s">
        <v>29</v>
      </c>
      <c r="BJ100" s="37">
        <f>[9]Расчет_тарифа_стр.1_3!AB61</f>
        <v>1.0183150000000001</v>
      </c>
      <c r="BK100" s="36" t="s">
        <v>29</v>
      </c>
      <c r="BL100" s="36" t="s">
        <v>29</v>
      </c>
      <c r="BM100" s="37">
        <f>[9]Расчет_тарифа_стр.1_3!AC61</f>
        <v>1.0390760000000001</v>
      </c>
      <c r="BN100" s="36" t="s">
        <v>29</v>
      </c>
      <c r="BO100" s="36" t="s">
        <v>29</v>
      </c>
      <c r="BP100" s="37">
        <f>[9]Расчет_тарифа_стр.1_3!AD61</f>
        <v>1.0053909999999999</v>
      </c>
      <c r="BQ100" s="36" t="s">
        <v>29</v>
      </c>
      <c r="BR100" s="36" t="s">
        <v>29</v>
      </c>
      <c r="BS100" s="37">
        <f>[9]Расчет_тарифа_стр.1_3!AE61</f>
        <v>1.0044150000000001</v>
      </c>
      <c r="BT100" s="38" t="str">
        <f>[9]Расчет_тарифа_стр.1_3!AF61</f>
        <v>х</v>
      </c>
      <c r="BU100" s="38" t="str">
        <f>[9]Расчет_тарифа_стр.1_3!AG61</f>
        <v>х</v>
      </c>
      <c r="BV100" s="38" t="str">
        <f>[9]Расчет_тарифа_стр.1_3!AH61</f>
        <v>х</v>
      </c>
      <c r="BW100" s="38" t="str">
        <f>[9]Расчет_тарифа_стр.1_3!AI61</f>
        <v>х</v>
      </c>
      <c r="BX100" s="38" t="str">
        <f>[9]Расчет_тарифа_стр.1_3!AJ61</f>
        <v>х</v>
      </c>
      <c r="BY100" s="38" t="str">
        <f>[9]Расчет_тарифа_стр.1_3!AK61</f>
        <v>х</v>
      </c>
      <c r="BZ100" s="38" t="str">
        <f>[9]Расчет_тарифа_стр.1_3!AL61</f>
        <v>х</v>
      </c>
      <c r="CA100" s="38" t="str">
        <f>[9]Расчет_тарифа_стр.1_3!AM61</f>
        <v>х</v>
      </c>
      <c r="CB100" s="36" t="s">
        <v>29</v>
      </c>
      <c r="CC100" s="36" t="s">
        <v>29</v>
      </c>
      <c r="CD100" s="39">
        <f>[9]Расчет_тарифа_стр.1_3!AN61</f>
        <v>1.1599999999999999</v>
      </c>
      <c r="CE100" s="36" t="s">
        <v>29</v>
      </c>
      <c r="CF100" s="36" t="s">
        <v>29</v>
      </c>
      <c r="CG100" s="39">
        <f>[9]Расчет_тарифа_стр.1_3!AO61</f>
        <v>1.0169999999999999</v>
      </c>
      <c r="CH100" s="36" t="s">
        <v>29</v>
      </c>
      <c r="CI100" s="36" t="s">
        <v>29</v>
      </c>
      <c r="CJ100" s="39">
        <f>[9]Расчет_тарифа_стр.1_3!AP61</f>
        <v>1.047995</v>
      </c>
      <c r="CK100" s="36" t="s">
        <v>29</v>
      </c>
      <c r="CL100" s="36" t="s">
        <v>29</v>
      </c>
      <c r="CM100" s="39">
        <f>[9]Расчет_тарифа_стр.1_3!AQ61</f>
        <v>1.048</v>
      </c>
      <c r="CN100" s="36" t="s">
        <v>29</v>
      </c>
      <c r="CO100" s="36" t="s">
        <v>29</v>
      </c>
      <c r="CP100" s="39">
        <f>[9]Расчет_тарифа_стр.1_3!AR61</f>
        <v>1.03542</v>
      </c>
      <c r="CQ100" s="36" t="s">
        <v>29</v>
      </c>
      <c r="CR100" s="36" t="s">
        <v>29</v>
      </c>
      <c r="CS100" s="39">
        <f>[9]Расчет_тарифа_стр.1_3!AS61</f>
        <v>1.0429060000000001</v>
      </c>
      <c r="CT100" s="36" t="s">
        <v>29</v>
      </c>
      <c r="CU100" s="36" t="s">
        <v>29</v>
      </c>
      <c r="CV100" s="39">
        <f>[9]Расчет_тарифа_стр.1_3!AT61</f>
        <v>1.028683</v>
      </c>
      <c r="CW100" s="36" t="s">
        <v>29</v>
      </c>
      <c r="CX100" s="36" t="s">
        <v>29</v>
      </c>
      <c r="CY100" s="39">
        <f>[9]Расчет_тарифа_стр.1_3!AU61</f>
        <v>1.0469470000000001</v>
      </c>
      <c r="CZ100" s="36" t="s">
        <v>29</v>
      </c>
      <c r="DA100" s="36" t="s">
        <v>29</v>
      </c>
      <c r="DB100" s="39">
        <f>[9]Расчет_тарифа_стр.1_3!AV61</f>
        <v>1.028</v>
      </c>
      <c r="DC100" s="36" t="s">
        <v>29</v>
      </c>
      <c r="DD100" s="36" t="s">
        <v>29</v>
      </c>
      <c r="DE100" s="39">
        <f>[9]Расчет_тарифа_стр.1_3!AW61</f>
        <v>1.040543</v>
      </c>
      <c r="DF100" s="36" t="s">
        <v>29</v>
      </c>
      <c r="DG100" s="36" t="s">
        <v>29</v>
      </c>
      <c r="DH100" s="39">
        <f>[9]Расчет_тарифа_стр.1_3!AX61</f>
        <v>1.0337149999999999</v>
      </c>
      <c r="DI100" s="36" t="s">
        <v>29</v>
      </c>
      <c r="DJ100" s="36" t="s">
        <v>29</v>
      </c>
      <c r="DK100" s="39">
        <f>[9]Расчет_тарифа_стр.1_3!AY61</f>
        <v>1.0410349999999999</v>
      </c>
      <c r="DL100" s="36" t="s">
        <v>29</v>
      </c>
      <c r="DM100" s="36" t="s">
        <v>29</v>
      </c>
      <c r="DN100" s="39">
        <f>[9]Расчет_тарифа_стр.1_3!AZ61</f>
        <v>1.0283850000000001</v>
      </c>
      <c r="DO100" s="36" t="s">
        <v>29</v>
      </c>
      <c r="DP100" s="36" t="s">
        <v>29</v>
      </c>
      <c r="DQ100" s="39">
        <f>[9]Расчет_тарифа_стр.1_3!BA61</f>
        <v>1.045212</v>
      </c>
      <c r="DR100" s="36" t="s">
        <v>29</v>
      </c>
      <c r="DS100" s="36" t="s">
        <v>29</v>
      </c>
      <c r="DT100" s="39">
        <f>[9]Расчет_тарифа_стр.1_3!BB61</f>
        <v>1.0252270000000001</v>
      </c>
      <c r="DU100" s="36" t="s">
        <v>29</v>
      </c>
      <c r="DV100" s="36" t="s">
        <v>29</v>
      </c>
      <c r="DW100" s="39">
        <f>[9]Расчет_тарифа_стр.1_3!BC61</f>
        <v>1.048861</v>
      </c>
      <c r="DX100" s="36" t="s">
        <v>29</v>
      </c>
      <c r="DY100" s="36" t="s">
        <v>29</v>
      </c>
      <c r="DZ100" s="39">
        <f>[9]Расчет_тарифа_стр.1_3!BD61</f>
        <v>1.02</v>
      </c>
      <c r="EA100" s="36" t="s">
        <v>29</v>
      </c>
      <c r="EB100" s="36" t="s">
        <v>29</v>
      </c>
      <c r="EC100" s="39">
        <f>[9]Расчет_тарифа_стр.1_3!BE61</f>
        <v>1.0435650000000001</v>
      </c>
      <c r="ED100" s="36" t="s">
        <v>29</v>
      </c>
      <c r="EE100" s="36" t="s">
        <v>29</v>
      </c>
      <c r="EF100" s="37">
        <f>[9]Расчет_тарифа_стр.1_3!BF61</f>
        <v>1.0311380000000001</v>
      </c>
      <c r="EG100" s="36" t="s">
        <v>29</v>
      </c>
      <c r="EH100" s="36" t="s">
        <v>29</v>
      </c>
      <c r="EI100" s="37">
        <f>[9]Расчет_тарифа_стр.1_3!BG61</f>
        <v>1.02203</v>
      </c>
    </row>
    <row r="101" spans="1:139" hidden="1" outlineLevel="1"/>
    <row r="102" spans="1:139" hidden="1" outlineLevel="1"/>
    <row r="103" spans="1:139" hidden="1" outlineLevel="1"/>
    <row r="104" spans="1:139" hidden="1" outlineLevel="1"/>
    <row r="105" spans="1:139" hidden="1" outlineLevel="1"/>
    <row r="106" spans="1:139" hidden="1" outlineLevel="1"/>
    <row r="107" spans="1:139" hidden="1" outlineLevel="1"/>
    <row r="108" spans="1:139" hidden="1" outlineLevel="1"/>
    <row r="109" spans="1:139" hidden="1" outlineLevel="1"/>
    <row r="110" spans="1:139" hidden="1" outlineLevel="1"/>
    <row r="111" spans="1:139" hidden="1" outlineLevel="1"/>
    <row r="112" spans="1:139" hidden="1" outlineLevel="1">
      <c r="A112" s="77"/>
      <c r="B112" s="18"/>
      <c r="C112" s="19"/>
      <c r="D112" s="2"/>
      <c r="E112" s="2"/>
      <c r="F112" s="2"/>
      <c r="G112" s="2"/>
      <c r="H112" s="2"/>
      <c r="I112" s="2"/>
      <c r="J112" s="2"/>
      <c r="K112" s="2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</row>
    <row r="113" spans="1:139" hidden="1" outlineLevel="1">
      <c r="A113" s="434" t="s">
        <v>194</v>
      </c>
      <c r="B113" s="18" t="s">
        <v>195</v>
      </c>
      <c r="C113" s="19" t="s">
        <v>76</v>
      </c>
      <c r="D113" s="2">
        <f t="shared" ref="D113:BO113" si="73">D77-D76</f>
        <v>10837.830187948042</v>
      </c>
      <c r="E113" s="2">
        <f t="shared" si="73"/>
        <v>0</v>
      </c>
      <c r="F113" s="2">
        <f t="shared" si="73"/>
        <v>0</v>
      </c>
      <c r="G113" s="2">
        <f t="shared" si="73"/>
        <v>-269194</v>
      </c>
      <c r="H113" s="2">
        <f t="shared" si="73"/>
        <v>0.2070292531279847</v>
      </c>
      <c r="I113" s="2">
        <f t="shared" si="73"/>
        <v>0</v>
      </c>
      <c r="J113" s="2">
        <f t="shared" si="73"/>
        <v>0</v>
      </c>
      <c r="K113" s="2">
        <f t="shared" si="73"/>
        <v>0</v>
      </c>
      <c r="L113" s="2">
        <f>L77-L76</f>
        <v>-13564.83128063468</v>
      </c>
      <c r="M113" s="2">
        <f t="shared" si="73"/>
        <v>0</v>
      </c>
      <c r="N113" s="2">
        <f t="shared" si="73"/>
        <v>-13564.831280634709</v>
      </c>
      <c r="O113" s="2">
        <f t="shared" si="73"/>
        <v>-21526.900622356101</v>
      </c>
      <c r="P113" s="2">
        <f t="shared" si="73"/>
        <v>0</v>
      </c>
      <c r="Q113" s="2">
        <f t="shared" si="73"/>
        <v>-21526.900622356101</v>
      </c>
      <c r="R113" s="2">
        <f t="shared" si="73"/>
        <v>-12392.69066034659</v>
      </c>
      <c r="S113" s="2">
        <f t="shared" si="73"/>
        <v>0</v>
      </c>
      <c r="T113" s="2">
        <f t="shared" si="73"/>
        <v>-12392.69066034659</v>
      </c>
      <c r="U113" s="2">
        <f t="shared" si="73"/>
        <v>-1385.1483390038484</v>
      </c>
      <c r="V113" s="2">
        <f t="shared" si="73"/>
        <v>0</v>
      </c>
      <c r="W113" s="2">
        <f t="shared" si="73"/>
        <v>-1385.1483390038484</v>
      </c>
      <c r="X113" s="2">
        <f t="shared" si="73"/>
        <v>3399.4089179761941</v>
      </c>
      <c r="Y113" s="2">
        <f t="shared" si="73"/>
        <v>0</v>
      </c>
      <c r="Z113" s="2">
        <f t="shared" si="73"/>
        <v>3399.4089179761941</v>
      </c>
      <c r="AA113" s="2">
        <f t="shared" si="73"/>
        <v>-373229.62216254091</v>
      </c>
      <c r="AB113" s="2">
        <f t="shared" si="73"/>
        <v>0</v>
      </c>
      <c r="AC113" s="2">
        <f t="shared" si="73"/>
        <v>-373229.62216254091</v>
      </c>
      <c r="AD113" s="2">
        <f t="shared" si="73"/>
        <v>-385497.80684268288</v>
      </c>
      <c r="AE113" s="2">
        <f t="shared" si="73"/>
        <v>0</v>
      </c>
      <c r="AF113" s="2">
        <f t="shared" si="73"/>
        <v>-385497.80684268288</v>
      </c>
      <c r="AG113" s="2">
        <f t="shared" si="73"/>
        <v>-399172.73617256212</v>
      </c>
      <c r="AH113" s="2">
        <f t="shared" si="73"/>
        <v>0</v>
      </c>
      <c r="AI113" s="2">
        <f t="shared" si="73"/>
        <v>-399172.73617256212</v>
      </c>
      <c r="AJ113" s="2">
        <f t="shared" si="73"/>
        <v>-412344.753940197</v>
      </c>
      <c r="AK113" s="2">
        <f t="shared" si="73"/>
        <v>0</v>
      </c>
      <c r="AL113" s="2">
        <f t="shared" si="73"/>
        <v>-412344.753940197</v>
      </c>
      <c r="AM113" s="2">
        <f t="shared" si="73"/>
        <v>-426988.44875524938</v>
      </c>
      <c r="AN113" s="2">
        <f t="shared" si="73"/>
        <v>0</v>
      </c>
      <c r="AO113" s="2">
        <f t="shared" si="73"/>
        <v>-426988.44875524938</v>
      </c>
      <c r="AP113" s="2">
        <f t="shared" si="73"/>
        <v>-441129.31721712981</v>
      </c>
      <c r="AQ113" s="2">
        <f t="shared" si="73"/>
        <v>0</v>
      </c>
      <c r="AR113" s="2">
        <f t="shared" si="73"/>
        <v>-441129.31721712981</v>
      </c>
      <c r="AS113" s="2">
        <f t="shared" si="73"/>
        <v>-456799.16347776388</v>
      </c>
      <c r="AT113" s="2">
        <f t="shared" si="73"/>
        <v>0</v>
      </c>
      <c r="AU113" s="2">
        <f t="shared" si="73"/>
        <v>-456799.16347776388</v>
      </c>
      <c r="AV113" s="2">
        <f t="shared" si="73"/>
        <v>-472889.27526780154</v>
      </c>
      <c r="AW113" s="2">
        <f t="shared" si="73"/>
        <v>0</v>
      </c>
      <c r="AX113" s="2">
        <f t="shared" si="73"/>
        <v>-472889.27526780154</v>
      </c>
      <c r="AY113" s="2">
        <f t="shared" si="73"/>
        <v>-487749.7554810142</v>
      </c>
      <c r="AZ113" s="2">
        <f t="shared" si="73"/>
        <v>0</v>
      </c>
      <c r="BA113" s="2">
        <f t="shared" si="73"/>
        <v>-487749.7554810142</v>
      </c>
      <c r="BB113" s="2">
        <f t="shared" si="73"/>
        <v>-504335.95696433098</v>
      </c>
      <c r="BC113" s="2">
        <f t="shared" si="73"/>
        <v>0</v>
      </c>
      <c r="BD113" s="2">
        <f t="shared" si="73"/>
        <v>-504335.95696433098</v>
      </c>
      <c r="BE113" s="2">
        <f t="shared" si="73"/>
        <v>-522196.79704235401</v>
      </c>
      <c r="BF113" s="2">
        <f t="shared" si="73"/>
        <v>0</v>
      </c>
      <c r="BG113" s="2">
        <f t="shared" si="73"/>
        <v>-522196.79704235401</v>
      </c>
      <c r="BH113" s="2">
        <f t="shared" si="73"/>
        <v>-538830.23662997666</v>
      </c>
      <c r="BI113" s="2">
        <f t="shared" si="73"/>
        <v>0</v>
      </c>
      <c r="BJ113" s="2">
        <f t="shared" si="73"/>
        <v>-538830.23662997666</v>
      </c>
      <c r="BK113" s="2">
        <f t="shared" si="73"/>
        <v>-556529.5217888779</v>
      </c>
      <c r="BL113" s="2">
        <f t="shared" si="73"/>
        <v>0</v>
      </c>
      <c r="BM113" s="2">
        <f t="shared" si="73"/>
        <v>-556529.5217888779</v>
      </c>
      <c r="BN113" s="2">
        <f t="shared" si="73"/>
        <v>-571125.78237426339</v>
      </c>
      <c r="BO113" s="2">
        <f t="shared" si="73"/>
        <v>0</v>
      </c>
      <c r="BP113" s="2">
        <f t="shared" ref="BP113" si="74">BP77-BP76</f>
        <v>-571125.78237426339</v>
      </c>
      <c r="BQ113" s="2">
        <f>BQ77-BQ76</f>
        <v>-573927.86627466104</v>
      </c>
      <c r="BR113" s="2">
        <f>BR77-BR76</f>
        <v>0</v>
      </c>
      <c r="BS113" s="2">
        <f>BS77-BS76</f>
        <v>-573927.86627466104</v>
      </c>
      <c r="BT113" s="2">
        <v>0</v>
      </c>
      <c r="BU113" s="2">
        <v>0</v>
      </c>
      <c r="BV113" s="2">
        <v>0</v>
      </c>
      <c r="BW113" s="2">
        <v>0</v>
      </c>
      <c r="BX113" s="2">
        <v>0</v>
      </c>
      <c r="BY113" s="2">
        <v>0</v>
      </c>
      <c r="BZ113" s="2">
        <v>0</v>
      </c>
      <c r="CA113" s="2">
        <v>0</v>
      </c>
      <c r="CB113" s="2">
        <v>0</v>
      </c>
      <c r="CC113" s="2">
        <v>0</v>
      </c>
      <c r="CD113" s="2">
        <v>0</v>
      </c>
      <c r="CE113" s="2">
        <v>0</v>
      </c>
      <c r="CF113" s="2">
        <v>0</v>
      </c>
      <c r="CG113" s="2">
        <v>0</v>
      </c>
      <c r="CH113" s="2">
        <v>0</v>
      </c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v>0</v>
      </c>
      <c r="DA113" s="2">
        <v>0</v>
      </c>
      <c r="DB113" s="2">
        <v>0</v>
      </c>
      <c r="DC113" s="2">
        <v>0</v>
      </c>
      <c r="DD113" s="2">
        <v>0</v>
      </c>
      <c r="DE113" s="2">
        <v>0</v>
      </c>
      <c r="DF113" s="2">
        <v>0</v>
      </c>
      <c r="DG113" s="2">
        <v>0</v>
      </c>
      <c r="DH113" s="2">
        <v>0</v>
      </c>
      <c r="DI113" s="2">
        <v>0</v>
      </c>
      <c r="DJ113" s="2">
        <v>0</v>
      </c>
      <c r="DK113" s="2">
        <v>0</v>
      </c>
      <c r="DL113" s="2">
        <v>0</v>
      </c>
      <c r="DM113" s="2">
        <v>0</v>
      </c>
      <c r="DN113" s="2">
        <v>0</v>
      </c>
      <c r="DO113" s="2">
        <v>0</v>
      </c>
      <c r="DP113" s="2">
        <v>0</v>
      </c>
      <c r="DQ113" s="2">
        <v>0</v>
      </c>
      <c r="DR113" s="2">
        <v>0</v>
      </c>
      <c r="DS113" s="2">
        <v>0</v>
      </c>
      <c r="DT113" s="2">
        <v>0</v>
      </c>
      <c r="DU113" s="2">
        <v>0</v>
      </c>
      <c r="DV113" s="2">
        <v>0</v>
      </c>
      <c r="DW113" s="2">
        <v>0</v>
      </c>
      <c r="DX113" s="2">
        <v>0</v>
      </c>
      <c r="DY113" s="2">
        <v>0</v>
      </c>
      <c r="DZ113" s="2">
        <v>0</v>
      </c>
      <c r="EA113" s="2">
        <v>0</v>
      </c>
      <c r="EB113" s="2">
        <v>0</v>
      </c>
      <c r="EC113" s="2">
        <v>0</v>
      </c>
      <c r="ED113" s="2">
        <v>0</v>
      </c>
      <c r="EE113" s="2">
        <v>0</v>
      </c>
      <c r="EF113" s="2">
        <v>0</v>
      </c>
      <c r="EG113" s="2">
        <v>0</v>
      </c>
      <c r="EH113" s="2">
        <v>0</v>
      </c>
      <c r="EI113" s="2">
        <v>0</v>
      </c>
    </row>
    <row r="114" spans="1:139" hidden="1" outlineLevel="1">
      <c r="A114" s="435"/>
      <c r="B114" s="18" t="s">
        <v>196</v>
      </c>
      <c r="C114" s="19" t="s">
        <v>76</v>
      </c>
      <c r="D114" s="2">
        <v>0</v>
      </c>
      <c r="E114" s="2"/>
      <c r="F114" s="2"/>
      <c r="G114" s="2">
        <v>0</v>
      </c>
      <c r="H114" s="2">
        <v>0</v>
      </c>
      <c r="I114" s="2"/>
      <c r="J114" s="2"/>
      <c r="K114" s="2">
        <v>0</v>
      </c>
      <c r="L114" s="2">
        <f>K114+L113</f>
        <v>-13564.83128063468</v>
      </c>
      <c r="M114" s="2"/>
      <c r="N114" s="2"/>
      <c r="O114" s="2">
        <f>L114+O113</f>
        <v>-35091.731902990781</v>
      </c>
      <c r="P114" s="2"/>
      <c r="Q114" s="2"/>
      <c r="R114" s="2">
        <f>O114+R113</f>
        <v>-47484.422563337372</v>
      </c>
      <c r="S114" s="2"/>
      <c r="T114" s="2"/>
      <c r="U114" s="2">
        <f>R114+U113</f>
        <v>-48869.57090234122</v>
      </c>
      <c r="V114" s="2"/>
      <c r="W114" s="2"/>
      <c r="X114" s="2">
        <f>U114+X113</f>
        <v>-45470.161984365026</v>
      </c>
      <c r="Y114" s="2"/>
      <c r="Z114" s="2"/>
      <c r="AA114" s="2">
        <f>X114+AA113</f>
        <v>-418699.78414690593</v>
      </c>
      <c r="AB114" s="2"/>
      <c r="AC114" s="2"/>
      <c r="AD114" s="2">
        <f>AA114+AD113</f>
        <v>-804197.59098958876</v>
      </c>
      <c r="AE114" s="2"/>
      <c r="AF114" s="2"/>
      <c r="AG114" s="2">
        <f>AD114+AG113</f>
        <v>-1203370.3271621508</v>
      </c>
      <c r="AH114" s="2"/>
      <c r="AI114" s="2"/>
      <c r="AJ114" s="2">
        <f>AG114+AJ113</f>
        <v>-1615715.0811023477</v>
      </c>
      <c r="AK114" s="2"/>
      <c r="AL114" s="2"/>
      <c r="AM114" s="2">
        <f>AJ114+AM113</f>
        <v>-2042703.5298575971</v>
      </c>
      <c r="AN114" s="2"/>
      <c r="AO114" s="2"/>
      <c r="AP114" s="2">
        <f>AM114+AP113</f>
        <v>-2483832.8470747271</v>
      </c>
      <c r="AQ114" s="2"/>
      <c r="AR114" s="2"/>
      <c r="AS114" s="2">
        <f>AP114+AS113</f>
        <v>-2940632.0105524911</v>
      </c>
      <c r="AT114" s="2"/>
      <c r="AU114" s="2"/>
      <c r="AV114" s="2">
        <f>AS114+AV113</f>
        <v>-3413521.2858202928</v>
      </c>
      <c r="AW114" s="2"/>
      <c r="AX114" s="2"/>
      <c r="AY114" s="2">
        <f>AV114+AY113</f>
        <v>-3901271.0413013068</v>
      </c>
      <c r="AZ114" s="2"/>
      <c r="BA114" s="2"/>
      <c r="BB114" s="2">
        <f>AY114+BB113</f>
        <v>-4405606.998265638</v>
      </c>
      <c r="BC114" s="2"/>
      <c r="BD114" s="2"/>
      <c r="BE114" s="2">
        <f>BB114+BE113</f>
        <v>-4927803.795307992</v>
      </c>
      <c r="BF114" s="2"/>
      <c r="BG114" s="2"/>
      <c r="BH114" s="2">
        <f>BE114+BH113</f>
        <v>-5466634.0319379689</v>
      </c>
      <c r="BI114" s="2"/>
      <c r="BJ114" s="2"/>
      <c r="BK114" s="2">
        <f>BH114+BK113</f>
        <v>-6023163.5537268464</v>
      </c>
      <c r="BL114" s="2"/>
      <c r="BM114" s="2"/>
      <c r="BN114" s="2">
        <f>BK114+BN113</f>
        <v>-6594289.3361011101</v>
      </c>
      <c r="BO114" s="2"/>
      <c r="BP114" s="2"/>
      <c r="BQ114" s="2">
        <f>BN114+BQ113</f>
        <v>-7168217.2023757715</v>
      </c>
      <c r="BR114" s="2"/>
      <c r="BS114" s="2"/>
      <c r="BT114" s="2">
        <v>0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2">
        <v>0</v>
      </c>
      <c r="CB114" s="2">
        <v>0</v>
      </c>
      <c r="CC114" s="2">
        <v>0</v>
      </c>
      <c r="CD114" s="2">
        <v>0</v>
      </c>
      <c r="CE114" s="2">
        <v>0</v>
      </c>
      <c r="CF114" s="2">
        <v>0</v>
      </c>
      <c r="CG114" s="2">
        <v>0</v>
      </c>
      <c r="CH114" s="2">
        <v>0</v>
      </c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>
        <v>0</v>
      </c>
      <c r="CT114" s="2">
        <v>0</v>
      </c>
      <c r="CU114" s="2">
        <v>0</v>
      </c>
      <c r="CV114" s="2">
        <v>0</v>
      </c>
      <c r="CW114" s="2">
        <v>0</v>
      </c>
      <c r="CX114" s="2">
        <v>0</v>
      </c>
      <c r="CY114" s="2">
        <v>0</v>
      </c>
      <c r="CZ114" s="2">
        <v>0</v>
      </c>
      <c r="DA114" s="2">
        <v>0</v>
      </c>
      <c r="DB114" s="2">
        <v>0</v>
      </c>
      <c r="DC114" s="2">
        <v>0</v>
      </c>
      <c r="DD114" s="2">
        <v>0</v>
      </c>
      <c r="DE114" s="2">
        <v>0</v>
      </c>
      <c r="DF114" s="2">
        <v>0</v>
      </c>
      <c r="DG114" s="2">
        <v>0</v>
      </c>
      <c r="DH114" s="2">
        <v>0</v>
      </c>
      <c r="DI114" s="2">
        <v>0</v>
      </c>
      <c r="DJ114" s="2">
        <v>0</v>
      </c>
      <c r="DK114" s="2">
        <v>0</v>
      </c>
      <c r="DL114" s="2">
        <v>0</v>
      </c>
      <c r="DM114" s="2">
        <v>0</v>
      </c>
      <c r="DN114" s="2">
        <v>0</v>
      </c>
      <c r="DO114" s="2">
        <v>0</v>
      </c>
      <c r="DP114" s="2">
        <v>0</v>
      </c>
      <c r="DQ114" s="2">
        <v>0</v>
      </c>
      <c r="DR114" s="2">
        <v>0</v>
      </c>
      <c r="DS114" s="2">
        <v>0</v>
      </c>
      <c r="DT114" s="2">
        <v>0</v>
      </c>
      <c r="DU114" s="2">
        <v>0</v>
      </c>
      <c r="DV114" s="2">
        <v>0</v>
      </c>
      <c r="DW114" s="2">
        <v>0</v>
      </c>
      <c r="DX114" s="2">
        <v>0</v>
      </c>
      <c r="DY114" s="2">
        <v>0</v>
      </c>
      <c r="DZ114" s="2">
        <v>0</v>
      </c>
      <c r="EA114" s="2">
        <v>0</v>
      </c>
      <c r="EB114" s="2">
        <v>0</v>
      </c>
      <c r="EC114" s="2">
        <v>0</v>
      </c>
      <c r="ED114" s="2">
        <v>0</v>
      </c>
      <c r="EE114" s="2">
        <v>0</v>
      </c>
      <c r="EF114" s="2">
        <v>0</v>
      </c>
      <c r="EG114" s="2">
        <v>0</v>
      </c>
      <c r="EH114" s="2">
        <v>0</v>
      </c>
      <c r="EI114" s="2">
        <v>0</v>
      </c>
    </row>
    <row r="115" spans="1:139" hidden="1" outlineLevel="1">
      <c r="A115" s="435"/>
      <c r="B115" s="18" t="s">
        <v>197</v>
      </c>
      <c r="C115" s="19"/>
      <c r="D115" s="2">
        <v>0</v>
      </c>
      <c r="E115" s="2"/>
      <c r="F115" s="2"/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f>BQ114</f>
        <v>-7168217.2023757715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>
        <v>0</v>
      </c>
      <c r="BI115" s="2">
        <v>0</v>
      </c>
      <c r="BJ115" s="2">
        <v>0</v>
      </c>
      <c r="BK115" s="2">
        <v>0</v>
      </c>
      <c r="BL115" s="2">
        <v>0</v>
      </c>
      <c r="BM115" s="2">
        <v>0</v>
      </c>
      <c r="BN115" s="2">
        <v>0</v>
      </c>
      <c r="BO115" s="2">
        <v>0</v>
      </c>
      <c r="BP115" s="2">
        <v>0</v>
      </c>
      <c r="BQ115" s="2">
        <v>0</v>
      </c>
      <c r="BR115" s="2">
        <v>0</v>
      </c>
      <c r="BS115" s="2">
        <v>0</v>
      </c>
      <c r="BT115" s="2">
        <v>0</v>
      </c>
      <c r="BU115" s="2">
        <v>0</v>
      </c>
      <c r="BV115" s="2">
        <v>0</v>
      </c>
      <c r="BW115" s="2">
        <v>0</v>
      </c>
      <c r="BX115" s="2">
        <v>0</v>
      </c>
      <c r="BY115" s="2">
        <v>0</v>
      </c>
      <c r="BZ115" s="2">
        <v>0</v>
      </c>
      <c r="CA115" s="2">
        <v>0</v>
      </c>
      <c r="CB115" s="2">
        <v>0</v>
      </c>
      <c r="CC115" s="2">
        <v>0</v>
      </c>
      <c r="CD115" s="2">
        <v>0</v>
      </c>
      <c r="CE115" s="2">
        <v>0</v>
      </c>
      <c r="CF115" s="2">
        <v>0</v>
      </c>
      <c r="CG115" s="2">
        <v>0</v>
      </c>
      <c r="CH115" s="2">
        <v>0</v>
      </c>
      <c r="CI115" s="2">
        <v>0</v>
      </c>
      <c r="CJ115" s="2">
        <v>0</v>
      </c>
      <c r="CK115" s="2">
        <v>0</v>
      </c>
      <c r="CL115" s="2">
        <v>0</v>
      </c>
      <c r="CM115" s="2">
        <v>0</v>
      </c>
      <c r="CN115" s="2">
        <v>0</v>
      </c>
      <c r="CO115" s="2">
        <v>0</v>
      </c>
      <c r="CP115" s="2">
        <v>0</v>
      </c>
      <c r="CQ115" s="2">
        <v>0</v>
      </c>
      <c r="CR115" s="2">
        <v>0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v>0</v>
      </c>
      <c r="DA115" s="2">
        <v>0</v>
      </c>
      <c r="DB115" s="2">
        <v>0</v>
      </c>
      <c r="DC115" s="2">
        <v>0</v>
      </c>
      <c r="DD115" s="2">
        <v>0</v>
      </c>
      <c r="DE115" s="2">
        <v>0</v>
      </c>
      <c r="DF115" s="2">
        <v>0</v>
      </c>
      <c r="DG115" s="2">
        <v>0</v>
      </c>
      <c r="DH115" s="2">
        <v>0</v>
      </c>
      <c r="DI115" s="2">
        <v>0</v>
      </c>
      <c r="DJ115" s="2">
        <v>0</v>
      </c>
      <c r="DK115" s="2">
        <v>0</v>
      </c>
      <c r="DL115" s="2">
        <v>0</v>
      </c>
      <c r="DM115" s="2">
        <v>0</v>
      </c>
      <c r="DN115" s="2">
        <v>0</v>
      </c>
      <c r="DO115" s="2">
        <v>0</v>
      </c>
      <c r="DP115" s="2">
        <v>0</v>
      </c>
      <c r="DQ115" s="2">
        <v>0</v>
      </c>
      <c r="DR115" s="2">
        <v>0</v>
      </c>
      <c r="DS115" s="2">
        <v>0</v>
      </c>
      <c r="DT115" s="2">
        <v>0</v>
      </c>
      <c r="DU115" s="2">
        <v>0</v>
      </c>
      <c r="DV115" s="2">
        <v>0</v>
      </c>
      <c r="DW115" s="2">
        <v>0</v>
      </c>
      <c r="DX115" s="2">
        <v>0</v>
      </c>
      <c r="DY115" s="2">
        <v>0</v>
      </c>
      <c r="DZ115" s="2">
        <v>0</v>
      </c>
      <c r="EA115" s="2">
        <v>0</v>
      </c>
      <c r="EB115" s="2">
        <v>0</v>
      </c>
      <c r="EC115" s="2">
        <v>0</v>
      </c>
      <c r="ED115" s="2">
        <v>0</v>
      </c>
      <c r="EE115" s="2">
        <v>0</v>
      </c>
      <c r="EF115" s="2">
        <v>0</v>
      </c>
      <c r="EG115" s="2">
        <v>0</v>
      </c>
      <c r="EH115" s="2">
        <v>0</v>
      </c>
      <c r="EI115" s="2">
        <v>0</v>
      </c>
    </row>
    <row r="116" spans="1:139" hidden="1" outlineLevel="1">
      <c r="A116" s="435"/>
      <c r="B116" s="18" t="s">
        <v>198</v>
      </c>
      <c r="C116" s="19" t="s">
        <v>76</v>
      </c>
      <c r="D116" s="2">
        <f>BT116</f>
        <v>-5046.8599439308746</v>
      </c>
      <c r="E116" s="2">
        <f t="shared" ref="E116:BN116" si="75">BU116</f>
        <v>0</v>
      </c>
      <c r="F116" s="2">
        <f t="shared" si="75"/>
        <v>0</v>
      </c>
      <c r="G116" s="2">
        <f t="shared" si="75"/>
        <v>-183166</v>
      </c>
      <c r="H116" s="2">
        <f t="shared" si="75"/>
        <v>-5036.6735918927589</v>
      </c>
      <c r="I116" s="2">
        <f t="shared" si="75"/>
        <v>0</v>
      </c>
      <c r="J116" s="2">
        <f t="shared" si="75"/>
        <v>0</v>
      </c>
      <c r="K116" s="2">
        <f t="shared" si="75"/>
        <v>0</v>
      </c>
      <c r="L116" s="2">
        <f>CB116</f>
        <v>-15511.653565489163</v>
      </c>
      <c r="M116" s="2">
        <f t="shared" si="75"/>
        <v>0</v>
      </c>
      <c r="N116" s="2">
        <f>CD116</f>
        <v>-15511.653565489149</v>
      </c>
      <c r="O116" s="2">
        <f>CE116</f>
        <v>-16198.999144019093</v>
      </c>
      <c r="P116" s="2">
        <f t="shared" si="75"/>
        <v>0</v>
      </c>
      <c r="Q116" s="2">
        <f t="shared" si="75"/>
        <v>-16198.999144019108</v>
      </c>
      <c r="R116" s="2">
        <f t="shared" si="75"/>
        <v>-3780.2860604184098</v>
      </c>
      <c r="S116" s="2">
        <f t="shared" si="75"/>
        <v>0</v>
      </c>
      <c r="T116" s="2">
        <f t="shared" si="75"/>
        <v>-3780.2860604184243</v>
      </c>
      <c r="U116" s="2">
        <f t="shared" si="75"/>
        <v>174.60753140519955</v>
      </c>
      <c r="V116" s="2">
        <f t="shared" si="75"/>
        <v>0</v>
      </c>
      <c r="W116" s="2">
        <f t="shared" si="75"/>
        <v>174.60753140519955</v>
      </c>
      <c r="X116" s="2">
        <f t="shared" si="75"/>
        <v>3738.7026441199123</v>
      </c>
      <c r="Y116" s="2">
        <f t="shared" si="75"/>
        <v>0</v>
      </c>
      <c r="Z116" s="2">
        <f t="shared" si="75"/>
        <v>3738.7026441198832</v>
      </c>
      <c r="AA116" s="2">
        <f t="shared" si="75"/>
        <v>-275040.8702157049</v>
      </c>
      <c r="AB116" s="2">
        <f t="shared" si="75"/>
        <v>0</v>
      </c>
      <c r="AC116" s="2">
        <f t="shared" si="75"/>
        <v>-275040.8702157049</v>
      </c>
      <c r="AD116" s="2">
        <f t="shared" si="75"/>
        <v>-284874.47709399724</v>
      </c>
      <c r="AE116" s="2">
        <f t="shared" si="75"/>
        <v>0</v>
      </c>
      <c r="AF116" s="2">
        <f t="shared" si="75"/>
        <v>-284874.47709399724</v>
      </c>
      <c r="AG116" s="2">
        <f t="shared" si="75"/>
        <v>-295643.74182754988</v>
      </c>
      <c r="AH116" s="2">
        <f t="shared" si="75"/>
        <v>0</v>
      </c>
      <c r="AI116" s="2">
        <f t="shared" si="75"/>
        <v>-295643.74182754988</v>
      </c>
      <c r="AJ116" s="2">
        <f t="shared" si="75"/>
        <v>-306701.44809309707</v>
      </c>
      <c r="AK116" s="2">
        <f t="shared" si="75"/>
        <v>0</v>
      </c>
      <c r="AL116" s="2">
        <f t="shared" si="75"/>
        <v>-306701.44809309707</v>
      </c>
      <c r="AM116" s="2">
        <f t="shared" si="75"/>
        <v>-317209.54031092062</v>
      </c>
      <c r="AN116" s="2">
        <f t="shared" si="75"/>
        <v>0</v>
      </c>
      <c r="AO116" s="2">
        <f t="shared" si="75"/>
        <v>-317209.54031092062</v>
      </c>
      <c r="AP116" s="2">
        <f t="shared" si="75"/>
        <v>-328982.5177247551</v>
      </c>
      <c r="AQ116" s="2">
        <f t="shared" si="75"/>
        <v>0</v>
      </c>
      <c r="AR116" s="2">
        <f t="shared" si="75"/>
        <v>-328982.5177247551</v>
      </c>
      <c r="AS116" s="2">
        <f t="shared" si="75"/>
        <v>-341279.57059009396</v>
      </c>
      <c r="AT116" s="2">
        <f t="shared" si="75"/>
        <v>0</v>
      </c>
      <c r="AU116" s="2">
        <f t="shared" si="75"/>
        <v>-341279.57059009396</v>
      </c>
      <c r="AV116" s="2">
        <f t="shared" si="75"/>
        <v>-353115.51831312774</v>
      </c>
      <c r="AW116" s="2">
        <f t="shared" si="75"/>
        <v>0</v>
      </c>
      <c r="AX116" s="2">
        <f t="shared" si="75"/>
        <v>-353115.51831312774</v>
      </c>
      <c r="AY116" s="2">
        <f t="shared" si="75"/>
        <v>-366105.91951199324</v>
      </c>
      <c r="AZ116" s="2">
        <f t="shared" si="75"/>
        <v>0</v>
      </c>
      <c r="BA116" s="2">
        <f t="shared" si="75"/>
        <v>-366105.91951199324</v>
      </c>
      <c r="BB116" s="2">
        <f t="shared" si="75"/>
        <v>-378974.3804206386</v>
      </c>
      <c r="BC116" s="2">
        <f t="shared" si="75"/>
        <v>0</v>
      </c>
      <c r="BD116" s="2">
        <f t="shared" si="75"/>
        <v>-378974.3804206386</v>
      </c>
      <c r="BE116" s="2">
        <f t="shared" si="75"/>
        <v>-393000.79641922715</v>
      </c>
      <c r="BF116" s="2">
        <f t="shared" si="75"/>
        <v>0</v>
      </c>
      <c r="BG116" s="2">
        <f t="shared" si="75"/>
        <v>-393000.79641922715</v>
      </c>
      <c r="BH116" s="2">
        <f t="shared" si="75"/>
        <v>-406482.62607508514</v>
      </c>
      <c r="BI116" s="2">
        <f t="shared" si="75"/>
        <v>0</v>
      </c>
      <c r="BJ116" s="2">
        <f t="shared" si="75"/>
        <v>-406482.62607508514</v>
      </c>
      <c r="BK116" s="2">
        <f t="shared" si="75"/>
        <v>-419376.26129497564</v>
      </c>
      <c r="BL116" s="2">
        <f t="shared" si="75"/>
        <v>0</v>
      </c>
      <c r="BM116" s="2">
        <f t="shared" si="75"/>
        <v>-419376.26129497564</v>
      </c>
      <c r="BN116" s="2">
        <f t="shared" si="75"/>
        <v>-435025.10148346331</v>
      </c>
      <c r="BO116" s="2">
        <f>EE116</f>
        <v>0</v>
      </c>
      <c r="BP116" s="2">
        <f>EF116</f>
        <v>-435025.10148346331</v>
      </c>
      <c r="BQ116" s="2">
        <f>EG116</f>
        <v>-446589.8391270531</v>
      </c>
      <c r="BR116" s="2">
        <f>EH116</f>
        <v>0</v>
      </c>
      <c r="BS116" s="2">
        <f>EI116</f>
        <v>-446589.8391270531</v>
      </c>
      <c r="BT116" s="2">
        <f t="shared" ref="BT116:EE116" si="76">BT77-BT76</f>
        <v>-5046.8599439308746</v>
      </c>
      <c r="BU116" s="2">
        <f t="shared" si="76"/>
        <v>0</v>
      </c>
      <c r="BV116" s="2">
        <f t="shared" si="76"/>
        <v>0</v>
      </c>
      <c r="BW116" s="2">
        <f t="shared" si="76"/>
        <v>-183166</v>
      </c>
      <c r="BX116" s="2">
        <f t="shared" si="76"/>
        <v>-5036.6735918927589</v>
      </c>
      <c r="BY116" s="2">
        <f t="shared" si="76"/>
        <v>0</v>
      </c>
      <c r="BZ116" s="2">
        <f t="shared" si="76"/>
        <v>0</v>
      </c>
      <c r="CA116" s="2">
        <f t="shared" si="76"/>
        <v>0</v>
      </c>
      <c r="CB116" s="2">
        <f t="shared" si="76"/>
        <v>-15511.653565489163</v>
      </c>
      <c r="CC116" s="2">
        <f t="shared" si="76"/>
        <v>0</v>
      </c>
      <c r="CD116" s="2">
        <f t="shared" si="76"/>
        <v>-15511.653565489149</v>
      </c>
      <c r="CE116" s="2">
        <f t="shared" si="76"/>
        <v>-16198.999144019093</v>
      </c>
      <c r="CF116" s="2">
        <f t="shared" si="76"/>
        <v>0</v>
      </c>
      <c r="CG116" s="2">
        <f t="shared" si="76"/>
        <v>-16198.999144019108</v>
      </c>
      <c r="CH116" s="2">
        <f t="shared" si="76"/>
        <v>-3780.2860604184098</v>
      </c>
      <c r="CI116" s="2">
        <f t="shared" si="76"/>
        <v>0</v>
      </c>
      <c r="CJ116" s="2">
        <f t="shared" si="76"/>
        <v>-3780.2860604184243</v>
      </c>
      <c r="CK116" s="2">
        <f t="shared" si="76"/>
        <v>174.60753140519955</v>
      </c>
      <c r="CL116" s="2">
        <f t="shared" si="76"/>
        <v>0</v>
      </c>
      <c r="CM116" s="2">
        <f t="shared" si="76"/>
        <v>174.60753140519955</v>
      </c>
      <c r="CN116" s="2">
        <f t="shared" si="76"/>
        <v>3738.7026441199123</v>
      </c>
      <c r="CO116" s="2">
        <f t="shared" si="76"/>
        <v>0</v>
      </c>
      <c r="CP116" s="2">
        <f t="shared" si="76"/>
        <v>3738.7026441198832</v>
      </c>
      <c r="CQ116" s="2">
        <f t="shared" si="76"/>
        <v>-275040.8702157049</v>
      </c>
      <c r="CR116" s="2">
        <f t="shared" si="76"/>
        <v>0</v>
      </c>
      <c r="CS116" s="2">
        <f t="shared" si="76"/>
        <v>-275040.8702157049</v>
      </c>
      <c r="CT116" s="2">
        <f t="shared" si="76"/>
        <v>-284874.47709399724</v>
      </c>
      <c r="CU116" s="2">
        <f t="shared" si="76"/>
        <v>0</v>
      </c>
      <c r="CV116" s="2">
        <f t="shared" si="76"/>
        <v>-284874.47709399724</v>
      </c>
      <c r="CW116" s="2">
        <f t="shared" si="76"/>
        <v>-295643.74182754988</v>
      </c>
      <c r="CX116" s="2">
        <f t="shared" si="76"/>
        <v>0</v>
      </c>
      <c r="CY116" s="2">
        <f t="shared" si="76"/>
        <v>-295643.74182754988</v>
      </c>
      <c r="CZ116" s="2">
        <f t="shared" si="76"/>
        <v>-306701.44809309707</v>
      </c>
      <c r="DA116" s="2">
        <f t="shared" si="76"/>
        <v>0</v>
      </c>
      <c r="DB116" s="2">
        <f t="shared" si="76"/>
        <v>-306701.44809309707</v>
      </c>
      <c r="DC116" s="2">
        <f t="shared" si="76"/>
        <v>-317209.54031092062</v>
      </c>
      <c r="DD116" s="2">
        <f t="shared" si="76"/>
        <v>0</v>
      </c>
      <c r="DE116" s="2">
        <f t="shared" si="76"/>
        <v>-317209.54031092062</v>
      </c>
      <c r="DF116" s="2">
        <f t="shared" si="76"/>
        <v>-328982.5177247551</v>
      </c>
      <c r="DG116" s="2">
        <f t="shared" si="76"/>
        <v>0</v>
      </c>
      <c r="DH116" s="2">
        <f t="shared" si="76"/>
        <v>-328982.5177247551</v>
      </c>
      <c r="DI116" s="2">
        <f t="shared" si="76"/>
        <v>-341279.57059009396</v>
      </c>
      <c r="DJ116" s="2">
        <f t="shared" si="76"/>
        <v>0</v>
      </c>
      <c r="DK116" s="2">
        <f t="shared" si="76"/>
        <v>-341279.57059009396</v>
      </c>
      <c r="DL116" s="2">
        <f t="shared" si="76"/>
        <v>-353115.51831312774</v>
      </c>
      <c r="DM116" s="2">
        <f t="shared" si="76"/>
        <v>0</v>
      </c>
      <c r="DN116" s="2">
        <f t="shared" si="76"/>
        <v>-353115.51831312774</v>
      </c>
      <c r="DO116" s="2">
        <f t="shared" si="76"/>
        <v>-366105.91951199324</v>
      </c>
      <c r="DP116" s="2">
        <f t="shared" si="76"/>
        <v>0</v>
      </c>
      <c r="DQ116" s="2">
        <f t="shared" si="76"/>
        <v>-366105.91951199324</v>
      </c>
      <c r="DR116" s="2">
        <f t="shared" si="76"/>
        <v>-378974.3804206386</v>
      </c>
      <c r="DS116" s="2">
        <f t="shared" si="76"/>
        <v>0</v>
      </c>
      <c r="DT116" s="2">
        <f t="shared" si="76"/>
        <v>-378974.3804206386</v>
      </c>
      <c r="DU116" s="2">
        <f t="shared" si="76"/>
        <v>-393000.79641922715</v>
      </c>
      <c r="DV116" s="2">
        <f t="shared" si="76"/>
        <v>0</v>
      </c>
      <c r="DW116" s="2">
        <f t="shared" si="76"/>
        <v>-393000.79641922715</v>
      </c>
      <c r="DX116" s="2">
        <f t="shared" si="76"/>
        <v>-406482.62607508514</v>
      </c>
      <c r="DY116" s="2">
        <f t="shared" si="76"/>
        <v>0</v>
      </c>
      <c r="DZ116" s="2">
        <f t="shared" si="76"/>
        <v>-406482.62607508514</v>
      </c>
      <c r="EA116" s="2">
        <f t="shared" si="76"/>
        <v>-419376.26129497564</v>
      </c>
      <c r="EB116" s="2">
        <f t="shared" si="76"/>
        <v>0</v>
      </c>
      <c r="EC116" s="2">
        <f t="shared" si="76"/>
        <v>-419376.26129497564</v>
      </c>
      <c r="ED116" s="2">
        <f t="shared" si="76"/>
        <v>-435025.10148346331</v>
      </c>
      <c r="EE116" s="2">
        <f t="shared" si="76"/>
        <v>0</v>
      </c>
      <c r="EF116" s="2">
        <f t="shared" ref="EF116" si="77">EF77-EF76</f>
        <v>-435025.10148346331</v>
      </c>
      <c r="EG116" s="2">
        <f>EG77-EG76</f>
        <v>-446589.8391270531</v>
      </c>
      <c r="EH116" s="2">
        <f>EH77-EH76</f>
        <v>0</v>
      </c>
      <c r="EI116" s="2">
        <f>EI77-EI76</f>
        <v>-446589.8391270531</v>
      </c>
    </row>
    <row r="117" spans="1:139" hidden="1" outlineLevel="1">
      <c r="A117" s="435"/>
      <c r="B117" s="18" t="s">
        <v>196</v>
      </c>
      <c r="C117" s="19" t="s">
        <v>76</v>
      </c>
      <c r="D117" s="2">
        <v>0</v>
      </c>
      <c r="E117" s="2"/>
      <c r="F117" s="2"/>
      <c r="G117" s="2">
        <v>0</v>
      </c>
      <c r="H117" s="2">
        <v>0</v>
      </c>
      <c r="I117" s="2"/>
      <c r="J117" s="2"/>
      <c r="K117" s="2">
        <v>0</v>
      </c>
      <c r="L117" s="2">
        <f>K117+L116</f>
        <v>-15511.653565489163</v>
      </c>
      <c r="M117" s="2"/>
      <c r="N117" s="2"/>
      <c r="O117" s="2">
        <f>L117+O116</f>
        <v>-31710.652709508257</v>
      </c>
      <c r="P117" s="2"/>
      <c r="Q117" s="2"/>
      <c r="R117" s="2">
        <f>O117+R116</f>
        <v>-35490.938769926666</v>
      </c>
      <c r="S117" s="2"/>
      <c r="T117" s="2"/>
      <c r="U117" s="2">
        <f>R117+U116</f>
        <v>-35316.331238521467</v>
      </c>
      <c r="V117" s="2"/>
      <c r="W117" s="2"/>
      <c r="X117" s="2">
        <f>U117+X116</f>
        <v>-31577.628594401554</v>
      </c>
      <c r="Y117" s="2"/>
      <c r="Z117" s="2"/>
      <c r="AA117" s="2">
        <f>X117+AA116</f>
        <v>-306618.49881010642</v>
      </c>
      <c r="AB117" s="2"/>
      <c r="AC117" s="2"/>
      <c r="AD117" s="2">
        <f>AA117+AD116</f>
        <v>-591492.9759041036</v>
      </c>
      <c r="AE117" s="2"/>
      <c r="AF117" s="2"/>
      <c r="AG117" s="2">
        <f>AD117+AG116</f>
        <v>-887136.71773165348</v>
      </c>
      <c r="AH117" s="2"/>
      <c r="AI117" s="2"/>
      <c r="AJ117" s="2">
        <f>AG117+AJ116</f>
        <v>-1193838.1658247504</v>
      </c>
      <c r="AK117" s="2"/>
      <c r="AL117" s="2"/>
      <c r="AM117" s="2">
        <f>AJ117+AM116</f>
        <v>-1511047.7061356711</v>
      </c>
      <c r="AN117" s="2"/>
      <c r="AO117" s="2"/>
      <c r="AP117" s="2">
        <f>AM117+AP116</f>
        <v>-1840030.2238604263</v>
      </c>
      <c r="AQ117" s="2"/>
      <c r="AR117" s="2"/>
      <c r="AS117" s="2">
        <f>AP117+AS116</f>
        <v>-2181309.7944505205</v>
      </c>
      <c r="AT117" s="2"/>
      <c r="AU117" s="2"/>
      <c r="AV117" s="2">
        <f>AS117+AV116</f>
        <v>-2534425.3127636481</v>
      </c>
      <c r="AW117" s="2"/>
      <c r="AX117" s="2"/>
      <c r="AY117" s="2">
        <f>AV117+AY116</f>
        <v>-2900531.2322756415</v>
      </c>
      <c r="AZ117" s="2"/>
      <c r="BA117" s="2"/>
      <c r="BB117" s="2">
        <f>AY117+BB116</f>
        <v>-3279505.6126962802</v>
      </c>
      <c r="BC117" s="2"/>
      <c r="BD117" s="2"/>
      <c r="BE117" s="2">
        <f>BB117+BE116</f>
        <v>-3672506.4091155073</v>
      </c>
      <c r="BF117" s="2"/>
      <c r="BG117" s="2"/>
      <c r="BH117" s="2">
        <f>BE117+BH116</f>
        <v>-4078989.0351905925</v>
      </c>
      <c r="BI117" s="2"/>
      <c r="BJ117" s="2"/>
      <c r="BK117" s="2">
        <f>BH117+BK116</f>
        <v>-4498365.2964855684</v>
      </c>
      <c r="BL117" s="2"/>
      <c r="BM117" s="2"/>
      <c r="BN117" s="2">
        <f>BK117+BN116</f>
        <v>-4933390.3979690317</v>
      </c>
      <c r="BO117" s="2"/>
      <c r="BP117" s="2"/>
      <c r="BQ117" s="2">
        <f>BN117+BQ116</f>
        <v>-5379980.2370960852</v>
      </c>
      <c r="BR117" s="2"/>
      <c r="BS117" s="2"/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2">
        <v>0</v>
      </c>
      <c r="CB117" s="2">
        <v>0</v>
      </c>
      <c r="CC117" s="2">
        <v>0</v>
      </c>
      <c r="CD117" s="2">
        <v>0</v>
      </c>
      <c r="CE117" s="2">
        <v>0</v>
      </c>
      <c r="CF117" s="2">
        <v>0</v>
      </c>
      <c r="CG117" s="2">
        <v>0</v>
      </c>
      <c r="CH117" s="2">
        <v>0</v>
      </c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v>0</v>
      </c>
      <c r="DA117" s="2">
        <v>0</v>
      </c>
      <c r="DB117" s="2">
        <v>0</v>
      </c>
      <c r="DC117" s="2">
        <v>0</v>
      </c>
      <c r="DD117" s="2">
        <v>0</v>
      </c>
      <c r="DE117" s="2">
        <v>0</v>
      </c>
      <c r="DF117" s="2">
        <v>0</v>
      </c>
      <c r="DG117" s="2">
        <v>0</v>
      </c>
      <c r="DH117" s="2">
        <v>0</v>
      </c>
      <c r="DI117" s="2">
        <v>0</v>
      </c>
      <c r="DJ117" s="2">
        <v>0</v>
      </c>
      <c r="DK117" s="2">
        <v>0</v>
      </c>
      <c r="DL117" s="2">
        <v>0</v>
      </c>
      <c r="DM117" s="2">
        <v>0</v>
      </c>
      <c r="DN117" s="2">
        <v>0</v>
      </c>
      <c r="DO117" s="2">
        <v>0</v>
      </c>
      <c r="DP117" s="2">
        <v>0</v>
      </c>
      <c r="DQ117" s="2">
        <v>0</v>
      </c>
      <c r="DR117" s="2">
        <v>0</v>
      </c>
      <c r="DS117" s="2">
        <v>0</v>
      </c>
      <c r="DT117" s="2">
        <v>0</v>
      </c>
      <c r="DU117" s="2">
        <v>0</v>
      </c>
      <c r="DV117" s="2">
        <v>0</v>
      </c>
      <c r="DW117" s="2">
        <v>0</v>
      </c>
      <c r="DX117" s="2">
        <v>0</v>
      </c>
      <c r="DY117" s="2">
        <v>0</v>
      </c>
      <c r="DZ117" s="2">
        <v>0</v>
      </c>
      <c r="EA117" s="2">
        <v>0</v>
      </c>
      <c r="EB117" s="2">
        <v>0</v>
      </c>
      <c r="EC117" s="2">
        <v>0</v>
      </c>
      <c r="ED117" s="2">
        <v>0</v>
      </c>
      <c r="EE117" s="2">
        <v>0</v>
      </c>
      <c r="EF117" s="2">
        <v>0</v>
      </c>
      <c r="EG117" s="2">
        <v>0</v>
      </c>
      <c r="EH117" s="2">
        <v>0</v>
      </c>
      <c r="EI117" s="2">
        <v>0</v>
      </c>
    </row>
    <row r="118" spans="1:139" hidden="1" outlineLevel="1">
      <c r="A118" s="435"/>
      <c r="B118" s="18" t="s">
        <v>197</v>
      </c>
      <c r="C118" s="19"/>
      <c r="D118" s="2">
        <v>0</v>
      </c>
      <c r="E118" s="2"/>
      <c r="F118" s="2"/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f>BQ117</f>
        <v>-5379980.2370960852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2">
        <v>0</v>
      </c>
      <c r="AX118" s="2">
        <v>0</v>
      </c>
      <c r="AY118" s="2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0</v>
      </c>
      <c r="BE118" s="2">
        <v>0</v>
      </c>
      <c r="BF118" s="2">
        <v>0</v>
      </c>
      <c r="BG118" s="2">
        <v>0</v>
      </c>
      <c r="BH118" s="2">
        <v>0</v>
      </c>
      <c r="BI118" s="2">
        <v>0</v>
      </c>
      <c r="BJ118" s="2">
        <v>0</v>
      </c>
      <c r="BK118" s="2">
        <v>0</v>
      </c>
      <c r="BL118" s="2">
        <v>0</v>
      </c>
      <c r="BM118" s="2">
        <v>0</v>
      </c>
      <c r="BN118" s="2">
        <v>0</v>
      </c>
      <c r="BO118" s="2">
        <v>0</v>
      </c>
      <c r="BP118" s="2">
        <v>0</v>
      </c>
      <c r="BQ118" s="2">
        <v>0</v>
      </c>
      <c r="BR118" s="2">
        <v>0</v>
      </c>
      <c r="BS118" s="2">
        <v>0</v>
      </c>
      <c r="BT118" s="2">
        <v>0</v>
      </c>
      <c r="BU118" s="2">
        <v>0</v>
      </c>
      <c r="BV118" s="2">
        <v>0</v>
      </c>
      <c r="BW118" s="2">
        <v>0</v>
      </c>
      <c r="BX118" s="2">
        <v>0</v>
      </c>
      <c r="BY118" s="2">
        <v>0</v>
      </c>
      <c r="BZ118" s="2">
        <v>0</v>
      </c>
      <c r="CA118" s="2">
        <v>0</v>
      </c>
      <c r="CB118" s="2">
        <v>0</v>
      </c>
      <c r="CC118" s="2">
        <v>0</v>
      </c>
      <c r="CD118" s="2">
        <v>0</v>
      </c>
      <c r="CE118" s="2">
        <v>0</v>
      </c>
      <c r="CF118" s="2">
        <v>0</v>
      </c>
      <c r="CG118" s="2">
        <v>0</v>
      </c>
      <c r="CH118" s="2">
        <v>0</v>
      </c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v>0</v>
      </c>
      <c r="DA118" s="2">
        <v>0</v>
      </c>
      <c r="DB118" s="2">
        <v>0</v>
      </c>
      <c r="DC118" s="2">
        <v>0</v>
      </c>
      <c r="DD118" s="2">
        <v>0</v>
      </c>
      <c r="DE118" s="2">
        <v>0</v>
      </c>
      <c r="DF118" s="2">
        <v>0</v>
      </c>
      <c r="DG118" s="2">
        <v>0</v>
      </c>
      <c r="DH118" s="2">
        <v>0</v>
      </c>
      <c r="DI118" s="2">
        <v>0</v>
      </c>
      <c r="DJ118" s="2">
        <v>0</v>
      </c>
      <c r="DK118" s="2">
        <v>0</v>
      </c>
      <c r="DL118" s="2">
        <v>0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2">
        <v>0</v>
      </c>
      <c r="DU118" s="2">
        <v>0</v>
      </c>
      <c r="DV118" s="2">
        <v>0</v>
      </c>
      <c r="DW118" s="2">
        <v>0</v>
      </c>
      <c r="DX118" s="2">
        <v>0</v>
      </c>
      <c r="DY118" s="2">
        <v>0</v>
      </c>
      <c r="DZ118" s="2">
        <v>0</v>
      </c>
      <c r="EA118" s="2">
        <v>0</v>
      </c>
      <c r="EB118" s="2">
        <v>0</v>
      </c>
      <c r="EC118" s="2">
        <v>0</v>
      </c>
      <c r="ED118" s="2">
        <v>0</v>
      </c>
      <c r="EE118" s="2">
        <v>0</v>
      </c>
      <c r="EF118" s="2">
        <v>0</v>
      </c>
      <c r="EG118" s="2">
        <v>0</v>
      </c>
      <c r="EH118" s="2">
        <v>0</v>
      </c>
      <c r="EI118" s="2">
        <v>0</v>
      </c>
    </row>
    <row r="119" spans="1:139" hidden="1" outlineLevel="1">
      <c r="A119" s="435"/>
      <c r="B119" s="18" t="s">
        <v>199</v>
      </c>
      <c r="C119" s="19" t="s">
        <v>76</v>
      </c>
      <c r="D119" s="2">
        <f>D113+D116</f>
        <v>5790.9702440171677</v>
      </c>
      <c r="E119" s="2">
        <f>E113+E116</f>
        <v>0</v>
      </c>
      <c r="F119" s="2">
        <f>F113+F116</f>
        <v>0</v>
      </c>
      <c r="G119" s="2">
        <f>G113+G116</f>
        <v>-452360</v>
      </c>
      <c r="H119" s="2">
        <f>H113+H116</f>
        <v>-5036.4665626396309</v>
      </c>
      <c r="I119" s="2">
        <f t="shared" ref="I119:BP119" si="78">I113+I116</f>
        <v>0</v>
      </c>
      <c r="J119" s="2">
        <f t="shared" si="78"/>
        <v>0</v>
      </c>
      <c r="K119" s="2">
        <f t="shared" si="78"/>
        <v>0</v>
      </c>
      <c r="L119" s="2">
        <f>L113+L116</f>
        <v>-29076.484846123843</v>
      </c>
      <c r="M119" s="2">
        <f t="shared" si="78"/>
        <v>0</v>
      </c>
      <c r="N119" s="2">
        <f t="shared" si="78"/>
        <v>-29076.484846123858</v>
      </c>
      <c r="O119" s="2">
        <f t="shared" si="78"/>
        <v>-37725.899766375194</v>
      </c>
      <c r="P119" s="2">
        <f t="shared" si="78"/>
        <v>0</v>
      </c>
      <c r="Q119" s="2">
        <f t="shared" si="78"/>
        <v>-37725.899766375209</v>
      </c>
      <c r="R119" s="2">
        <f t="shared" si="78"/>
        <v>-16172.976720765</v>
      </c>
      <c r="S119" s="2">
        <f t="shared" si="78"/>
        <v>0</v>
      </c>
      <c r="T119" s="2">
        <f t="shared" si="78"/>
        <v>-16172.976720765015</v>
      </c>
      <c r="U119" s="2">
        <f t="shared" si="78"/>
        <v>-1210.5408075986488</v>
      </c>
      <c r="V119" s="2">
        <f t="shared" si="78"/>
        <v>0</v>
      </c>
      <c r="W119" s="2">
        <f t="shared" si="78"/>
        <v>-1210.5408075986488</v>
      </c>
      <c r="X119" s="2">
        <f t="shared" si="78"/>
        <v>7138.1115620961064</v>
      </c>
      <c r="Y119" s="2">
        <f t="shared" si="78"/>
        <v>0</v>
      </c>
      <c r="Z119" s="2">
        <f t="shared" si="78"/>
        <v>7138.1115620960773</v>
      </c>
      <c r="AA119" s="2">
        <f t="shared" si="78"/>
        <v>-648270.49237824581</v>
      </c>
      <c r="AB119" s="2">
        <f t="shared" si="78"/>
        <v>0</v>
      </c>
      <c r="AC119" s="2">
        <f t="shared" si="78"/>
        <v>-648270.49237824581</v>
      </c>
      <c r="AD119" s="2">
        <f t="shared" si="78"/>
        <v>-670372.28393668006</v>
      </c>
      <c r="AE119" s="2">
        <f t="shared" si="78"/>
        <v>0</v>
      </c>
      <c r="AF119" s="2">
        <f t="shared" si="78"/>
        <v>-670372.28393668006</v>
      </c>
      <c r="AG119" s="2">
        <f t="shared" si="78"/>
        <v>-694816.47800011199</v>
      </c>
      <c r="AH119" s="2">
        <f t="shared" si="78"/>
        <v>0</v>
      </c>
      <c r="AI119" s="2">
        <f t="shared" si="78"/>
        <v>-694816.47800011199</v>
      </c>
      <c r="AJ119" s="2">
        <f t="shared" si="78"/>
        <v>-719046.20203329413</v>
      </c>
      <c r="AK119" s="2">
        <f t="shared" si="78"/>
        <v>0</v>
      </c>
      <c r="AL119" s="2">
        <f t="shared" si="78"/>
        <v>-719046.20203329413</v>
      </c>
      <c r="AM119" s="2">
        <f t="shared" si="78"/>
        <v>-744197.98906617006</v>
      </c>
      <c r="AN119" s="2">
        <f t="shared" si="78"/>
        <v>0</v>
      </c>
      <c r="AO119" s="2">
        <f t="shared" si="78"/>
        <v>-744197.98906617006</v>
      </c>
      <c r="AP119" s="2">
        <f t="shared" si="78"/>
        <v>-770111.83494188497</v>
      </c>
      <c r="AQ119" s="2">
        <f t="shared" si="78"/>
        <v>0</v>
      </c>
      <c r="AR119" s="2">
        <f t="shared" si="78"/>
        <v>-770111.83494188497</v>
      </c>
      <c r="AS119" s="2">
        <f t="shared" si="78"/>
        <v>-798078.73406785785</v>
      </c>
      <c r="AT119" s="2">
        <f t="shared" si="78"/>
        <v>0</v>
      </c>
      <c r="AU119" s="2">
        <f t="shared" si="78"/>
        <v>-798078.73406785785</v>
      </c>
      <c r="AV119" s="2">
        <f t="shared" si="78"/>
        <v>-826004.79358092928</v>
      </c>
      <c r="AW119" s="2">
        <f t="shared" si="78"/>
        <v>0</v>
      </c>
      <c r="AX119" s="2">
        <f t="shared" si="78"/>
        <v>-826004.79358092928</v>
      </c>
      <c r="AY119" s="2">
        <f t="shared" si="78"/>
        <v>-853855.67499300744</v>
      </c>
      <c r="AZ119" s="2">
        <f t="shared" si="78"/>
        <v>0</v>
      </c>
      <c r="BA119" s="2">
        <f t="shared" si="78"/>
        <v>-853855.67499300744</v>
      </c>
      <c r="BB119" s="2">
        <f t="shared" si="78"/>
        <v>-883310.33738496958</v>
      </c>
      <c r="BC119" s="2">
        <f t="shared" si="78"/>
        <v>0</v>
      </c>
      <c r="BD119" s="2">
        <f t="shared" si="78"/>
        <v>-883310.33738496958</v>
      </c>
      <c r="BE119" s="2">
        <f t="shared" si="78"/>
        <v>-915197.59346158116</v>
      </c>
      <c r="BF119" s="2">
        <f t="shared" si="78"/>
        <v>0</v>
      </c>
      <c r="BG119" s="2">
        <f t="shared" si="78"/>
        <v>-915197.59346158116</v>
      </c>
      <c r="BH119" s="2">
        <f t="shared" si="78"/>
        <v>-945312.86270506179</v>
      </c>
      <c r="BI119" s="2">
        <f t="shared" si="78"/>
        <v>0</v>
      </c>
      <c r="BJ119" s="2">
        <f t="shared" si="78"/>
        <v>-945312.86270506179</v>
      </c>
      <c r="BK119" s="2">
        <f t="shared" si="78"/>
        <v>-975905.78308385354</v>
      </c>
      <c r="BL119" s="2">
        <f t="shared" si="78"/>
        <v>0</v>
      </c>
      <c r="BM119" s="2">
        <f t="shared" si="78"/>
        <v>-975905.78308385354</v>
      </c>
      <c r="BN119" s="2">
        <f t="shared" si="78"/>
        <v>-1006150.8838577267</v>
      </c>
      <c r="BO119" s="2">
        <f t="shared" si="78"/>
        <v>0</v>
      </c>
      <c r="BP119" s="2">
        <f t="shared" si="78"/>
        <v>-1006150.8838577267</v>
      </c>
      <c r="BQ119" s="2">
        <f>BQ113+BQ116</f>
        <v>-1020517.7054017142</v>
      </c>
      <c r="BR119" s="2">
        <f>BR113+BR116</f>
        <v>0</v>
      </c>
      <c r="BS119" s="2">
        <f>BS113+BS116</f>
        <v>-1020517.7054017142</v>
      </c>
      <c r="BT119" s="2">
        <v>0</v>
      </c>
      <c r="BU119" s="2">
        <v>0</v>
      </c>
      <c r="BV119" s="2">
        <v>0</v>
      </c>
      <c r="BW119" s="2">
        <v>0</v>
      </c>
      <c r="BX119" s="2">
        <v>0</v>
      </c>
      <c r="BY119" s="2">
        <v>0</v>
      </c>
      <c r="BZ119" s="2">
        <v>0</v>
      </c>
      <c r="CA119" s="2">
        <v>0</v>
      </c>
      <c r="CB119" s="2">
        <v>0</v>
      </c>
      <c r="CC119" s="2">
        <v>0</v>
      </c>
      <c r="CD119" s="2">
        <v>0</v>
      </c>
      <c r="CE119" s="2">
        <v>0</v>
      </c>
      <c r="CF119" s="2">
        <v>0</v>
      </c>
      <c r="CG119" s="2">
        <v>0</v>
      </c>
      <c r="CH119" s="2">
        <v>0</v>
      </c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v>0</v>
      </c>
      <c r="DA119" s="2">
        <v>0</v>
      </c>
      <c r="DB119" s="2">
        <v>0</v>
      </c>
      <c r="DC119" s="2">
        <v>0</v>
      </c>
      <c r="DD119" s="2">
        <v>0</v>
      </c>
      <c r="DE119" s="2">
        <v>0</v>
      </c>
      <c r="DF119" s="2">
        <v>0</v>
      </c>
      <c r="DG119" s="2">
        <v>0</v>
      </c>
      <c r="DH119" s="2">
        <v>0</v>
      </c>
      <c r="DI119" s="2">
        <v>0</v>
      </c>
      <c r="DJ119" s="2">
        <v>0</v>
      </c>
      <c r="DK119" s="2">
        <v>0</v>
      </c>
      <c r="DL119" s="2">
        <v>0</v>
      </c>
      <c r="DM119" s="2">
        <v>0</v>
      </c>
      <c r="DN119" s="2">
        <v>0</v>
      </c>
      <c r="DO119" s="2">
        <v>0</v>
      </c>
      <c r="DP119" s="2">
        <v>0</v>
      </c>
      <c r="DQ119" s="2">
        <v>0</v>
      </c>
      <c r="DR119" s="2">
        <v>0</v>
      </c>
      <c r="DS119" s="2">
        <v>0</v>
      </c>
      <c r="DT119" s="2">
        <v>0</v>
      </c>
      <c r="DU119" s="2">
        <v>0</v>
      </c>
      <c r="DV119" s="2">
        <v>0</v>
      </c>
      <c r="DW119" s="2">
        <v>0</v>
      </c>
      <c r="DX119" s="2">
        <v>0</v>
      </c>
      <c r="DY119" s="2">
        <v>0</v>
      </c>
      <c r="DZ119" s="2">
        <v>0</v>
      </c>
      <c r="EA119" s="2">
        <v>0</v>
      </c>
      <c r="EB119" s="2">
        <v>0</v>
      </c>
      <c r="EC119" s="2">
        <v>0</v>
      </c>
      <c r="ED119" s="2">
        <v>0</v>
      </c>
      <c r="EE119" s="2">
        <v>0</v>
      </c>
      <c r="EF119" s="2">
        <v>0</v>
      </c>
      <c r="EG119" s="2">
        <v>0</v>
      </c>
      <c r="EH119" s="2">
        <v>0</v>
      </c>
      <c r="EI119" s="2">
        <v>0</v>
      </c>
    </row>
    <row r="120" spans="1:139" ht="28.5" hidden="1" outlineLevel="1">
      <c r="A120" s="435"/>
      <c r="B120" s="18" t="s">
        <v>200</v>
      </c>
      <c r="C120" s="19" t="s">
        <v>76</v>
      </c>
      <c r="D120" s="2">
        <v>0</v>
      </c>
      <c r="E120" s="2"/>
      <c r="F120" s="2"/>
      <c r="G120" s="2">
        <v>0</v>
      </c>
      <c r="H120" s="2">
        <v>0</v>
      </c>
      <c r="I120" s="2"/>
      <c r="J120" s="2"/>
      <c r="K120" s="2">
        <v>0</v>
      </c>
      <c r="L120" s="2">
        <f>K120+L119</f>
        <v>-29076.484846123843</v>
      </c>
      <c r="M120" s="2"/>
      <c r="N120" s="2"/>
      <c r="O120" s="2">
        <f>L120+O119</f>
        <v>-66802.384612499038</v>
      </c>
      <c r="P120" s="2"/>
      <c r="Q120" s="2"/>
      <c r="R120" s="2">
        <f>O120+R119</f>
        <v>-82975.361333264038</v>
      </c>
      <c r="S120" s="2"/>
      <c r="T120" s="2"/>
      <c r="U120" s="2">
        <f>R120+U119</f>
        <v>-84185.902140862687</v>
      </c>
      <c r="V120" s="2"/>
      <c r="W120" s="2"/>
      <c r="X120" s="2">
        <f>U120+X119</f>
        <v>-77047.79057876658</v>
      </c>
      <c r="Y120" s="2"/>
      <c r="Z120" s="2"/>
      <c r="AA120" s="2">
        <f>X120+AA119</f>
        <v>-725318.28295701242</v>
      </c>
      <c r="AB120" s="2"/>
      <c r="AC120" s="2"/>
      <c r="AD120" s="2">
        <f>AA120+AD119</f>
        <v>-1395690.5668936926</v>
      </c>
      <c r="AE120" s="2"/>
      <c r="AF120" s="2"/>
      <c r="AG120" s="2">
        <f>AD120+AG119</f>
        <v>-2090507.0448938045</v>
      </c>
      <c r="AH120" s="2"/>
      <c r="AI120" s="2"/>
      <c r="AJ120" s="2">
        <f>AG120+AJ119</f>
        <v>-2809553.2469270984</v>
      </c>
      <c r="AK120" s="2"/>
      <c r="AL120" s="2"/>
      <c r="AM120" s="2">
        <f>AJ120+AM119</f>
        <v>-3553751.2359932684</v>
      </c>
      <c r="AN120" s="2"/>
      <c r="AO120" s="2"/>
      <c r="AP120" s="2">
        <f>AM120+AP119</f>
        <v>-4323863.0709351534</v>
      </c>
      <c r="AQ120" s="2"/>
      <c r="AR120" s="2"/>
      <c r="AS120" s="2">
        <f>AP120+AS119</f>
        <v>-5121941.8050030116</v>
      </c>
      <c r="AT120" s="2"/>
      <c r="AU120" s="2"/>
      <c r="AV120" s="2">
        <f>AS120+AV119</f>
        <v>-5947946.5985839404</v>
      </c>
      <c r="AW120" s="2"/>
      <c r="AX120" s="2"/>
      <c r="AY120" s="2">
        <f>AV120+AY119</f>
        <v>-6801802.2735769479</v>
      </c>
      <c r="AZ120" s="2"/>
      <c r="BA120" s="2"/>
      <c r="BB120" s="2">
        <f>AY120+BB119</f>
        <v>-7685112.6109619178</v>
      </c>
      <c r="BC120" s="2"/>
      <c r="BD120" s="2"/>
      <c r="BE120" s="2">
        <f>BB120+BE119</f>
        <v>-8600310.2044234984</v>
      </c>
      <c r="BF120" s="2"/>
      <c r="BG120" s="2"/>
      <c r="BH120" s="2">
        <f>BE120+BH119</f>
        <v>-9545623.0671285596</v>
      </c>
      <c r="BI120" s="2"/>
      <c r="BJ120" s="2"/>
      <c r="BK120" s="2">
        <f>BH120+BK119</f>
        <v>-10521528.850212414</v>
      </c>
      <c r="BL120" s="2"/>
      <c r="BM120" s="2"/>
      <c r="BN120" s="2">
        <f>BK120+BN119</f>
        <v>-11527679.734070141</v>
      </c>
      <c r="BO120" s="2"/>
      <c r="BP120" s="2"/>
      <c r="BQ120" s="2">
        <f>BN120+BQ119</f>
        <v>-12548197.439471856</v>
      </c>
      <c r="BR120" s="2"/>
      <c r="BS120" s="2"/>
      <c r="BT120" s="2">
        <v>0</v>
      </c>
      <c r="BU120" s="2">
        <v>0</v>
      </c>
      <c r="BV120" s="2">
        <v>0</v>
      </c>
      <c r="BW120" s="2">
        <v>0</v>
      </c>
      <c r="BX120" s="2">
        <v>0</v>
      </c>
      <c r="BY120" s="2">
        <v>0</v>
      </c>
      <c r="BZ120" s="2">
        <v>0</v>
      </c>
      <c r="CA120" s="2">
        <v>0</v>
      </c>
      <c r="CB120" s="2">
        <v>0</v>
      </c>
      <c r="CC120" s="2">
        <v>0</v>
      </c>
      <c r="CD120" s="2">
        <v>0</v>
      </c>
      <c r="CE120" s="2">
        <v>0</v>
      </c>
      <c r="CF120" s="2">
        <v>0</v>
      </c>
      <c r="CG120" s="2">
        <v>0</v>
      </c>
      <c r="CH120" s="2">
        <v>0</v>
      </c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v>0</v>
      </c>
      <c r="DA120" s="2">
        <v>0</v>
      </c>
      <c r="DB120" s="2">
        <v>0</v>
      </c>
      <c r="DC120" s="2">
        <v>0</v>
      </c>
      <c r="DD120" s="2">
        <v>0</v>
      </c>
      <c r="DE120" s="2">
        <v>0</v>
      </c>
      <c r="DF120" s="2">
        <v>0</v>
      </c>
      <c r="DG120" s="2">
        <v>0</v>
      </c>
      <c r="DH120" s="2">
        <v>0</v>
      </c>
      <c r="DI120" s="2">
        <v>0</v>
      </c>
      <c r="DJ120" s="2">
        <v>0</v>
      </c>
      <c r="DK120" s="2">
        <v>0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2">
        <v>0</v>
      </c>
      <c r="DU120" s="2">
        <v>0</v>
      </c>
      <c r="DV120" s="2">
        <v>0</v>
      </c>
      <c r="DW120" s="2">
        <v>0</v>
      </c>
      <c r="DX120" s="2">
        <v>0</v>
      </c>
      <c r="DY120" s="2">
        <v>0</v>
      </c>
      <c r="DZ120" s="2">
        <v>0</v>
      </c>
      <c r="EA120" s="2">
        <v>0</v>
      </c>
      <c r="EB120" s="2">
        <v>0</v>
      </c>
      <c r="EC120" s="2">
        <v>0</v>
      </c>
      <c r="ED120" s="2">
        <v>0</v>
      </c>
      <c r="EE120" s="2">
        <v>0</v>
      </c>
      <c r="EF120" s="2">
        <v>0</v>
      </c>
      <c r="EG120" s="2">
        <v>0</v>
      </c>
      <c r="EH120" s="2">
        <v>0</v>
      </c>
      <c r="EI120" s="2">
        <v>0</v>
      </c>
    </row>
    <row r="121" spans="1:139" hidden="1" outlineLevel="1">
      <c r="A121" s="436"/>
      <c r="B121" s="18" t="s">
        <v>197</v>
      </c>
      <c r="C121" s="19" t="s">
        <v>76</v>
      </c>
      <c r="D121" s="2">
        <v>0</v>
      </c>
      <c r="E121" s="2"/>
      <c r="F121" s="2"/>
      <c r="G121" s="2">
        <v>0</v>
      </c>
      <c r="H121" s="2">
        <v>0</v>
      </c>
      <c r="I121" s="2"/>
      <c r="J121" s="2"/>
      <c r="K121" s="2">
        <v>0</v>
      </c>
      <c r="L121" s="2">
        <f>BQ120</f>
        <v>-12548197.439471856</v>
      </c>
      <c r="M121" s="2"/>
      <c r="N121" s="2"/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0</v>
      </c>
      <c r="AW121" s="2">
        <v>0</v>
      </c>
      <c r="AX121" s="2">
        <v>0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>
        <v>0</v>
      </c>
      <c r="BI121" s="2">
        <v>0</v>
      </c>
      <c r="BJ121" s="2">
        <v>0</v>
      </c>
      <c r="BK121" s="2">
        <v>0</v>
      </c>
      <c r="BL121" s="2">
        <v>0</v>
      </c>
      <c r="BM121" s="2">
        <v>0</v>
      </c>
      <c r="BN121" s="2">
        <v>0</v>
      </c>
      <c r="BO121" s="2">
        <v>0</v>
      </c>
      <c r="BP121" s="2">
        <v>0</v>
      </c>
      <c r="BQ121" s="2">
        <v>0</v>
      </c>
      <c r="BR121" s="2">
        <v>0</v>
      </c>
      <c r="BS121" s="2">
        <v>0</v>
      </c>
      <c r="BT121" s="2">
        <v>0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2">
        <v>0</v>
      </c>
      <c r="CB121" s="2">
        <v>0</v>
      </c>
      <c r="CC121" s="2">
        <v>0</v>
      </c>
      <c r="CD121" s="2">
        <v>0</v>
      </c>
      <c r="CE121" s="2">
        <v>0</v>
      </c>
      <c r="CF121" s="2">
        <v>0</v>
      </c>
      <c r="CG121" s="2">
        <v>0</v>
      </c>
      <c r="CH121" s="2">
        <v>0</v>
      </c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>
        <v>0</v>
      </c>
      <c r="CT121" s="2">
        <v>0</v>
      </c>
      <c r="CU121" s="2">
        <v>0</v>
      </c>
      <c r="CV121" s="2">
        <v>0</v>
      </c>
      <c r="CW121" s="2">
        <v>0</v>
      </c>
      <c r="CX121" s="2">
        <v>0</v>
      </c>
      <c r="CY121" s="2">
        <v>0</v>
      </c>
      <c r="CZ121" s="2">
        <v>0</v>
      </c>
      <c r="DA121" s="2">
        <v>0</v>
      </c>
      <c r="DB121" s="2">
        <v>0</v>
      </c>
      <c r="DC121" s="2">
        <v>0</v>
      </c>
      <c r="DD121" s="2">
        <v>0</v>
      </c>
      <c r="DE121" s="2">
        <v>0</v>
      </c>
      <c r="DF121" s="2">
        <v>0</v>
      </c>
      <c r="DG121" s="2">
        <v>0</v>
      </c>
      <c r="DH121" s="2">
        <v>0</v>
      </c>
      <c r="DI121" s="2">
        <v>0</v>
      </c>
      <c r="DJ121" s="2">
        <v>0</v>
      </c>
      <c r="DK121" s="2">
        <v>0</v>
      </c>
      <c r="DL121" s="2">
        <v>0</v>
      </c>
      <c r="DM121" s="2">
        <v>0</v>
      </c>
      <c r="DN121" s="2">
        <v>0</v>
      </c>
      <c r="DO121" s="2">
        <v>0</v>
      </c>
      <c r="DP121" s="2">
        <v>0</v>
      </c>
      <c r="DQ121" s="2">
        <v>0</v>
      </c>
      <c r="DR121" s="2">
        <v>0</v>
      </c>
      <c r="DS121" s="2">
        <v>0</v>
      </c>
      <c r="DT121" s="2">
        <v>0</v>
      </c>
      <c r="DU121" s="2">
        <v>0</v>
      </c>
      <c r="DV121" s="2">
        <v>0</v>
      </c>
      <c r="DW121" s="2">
        <v>0</v>
      </c>
      <c r="DX121" s="2">
        <v>0</v>
      </c>
      <c r="DY121" s="2">
        <v>0</v>
      </c>
      <c r="DZ121" s="2">
        <v>0</v>
      </c>
      <c r="EA121" s="2">
        <v>0</v>
      </c>
      <c r="EB121" s="2">
        <v>0</v>
      </c>
      <c r="EC121" s="2">
        <v>0</v>
      </c>
      <c r="ED121" s="2">
        <v>0</v>
      </c>
      <c r="EE121" s="2">
        <v>0</v>
      </c>
      <c r="EF121" s="2">
        <v>0</v>
      </c>
      <c r="EG121" s="2">
        <v>0</v>
      </c>
      <c r="EH121" s="2">
        <v>0</v>
      </c>
      <c r="EI121" s="2">
        <v>0</v>
      </c>
    </row>
    <row r="122" spans="1:139" hidden="1" outlineLevel="1">
      <c r="A122" s="434" t="s">
        <v>4</v>
      </c>
      <c r="B122" s="18" t="s">
        <v>195</v>
      </c>
      <c r="C122" s="19" t="s">
        <v>76</v>
      </c>
      <c r="D122" s="2">
        <f t="shared" ref="D122:BO122" si="79">D92-D91</f>
        <v>10837.830187948042</v>
      </c>
      <c r="E122" s="2">
        <f t="shared" si="79"/>
        <v>0</v>
      </c>
      <c r="F122" s="2">
        <f t="shared" si="79"/>
        <v>10837.830187948042</v>
      </c>
      <c r="G122" s="2">
        <f t="shared" si="79"/>
        <v>-269194</v>
      </c>
      <c r="H122" s="2">
        <f t="shared" si="79"/>
        <v>0.2070292531279847</v>
      </c>
      <c r="I122" s="2">
        <f t="shared" si="79"/>
        <v>0</v>
      </c>
      <c r="J122" s="2">
        <f t="shared" si="79"/>
        <v>0.20702925315708853</v>
      </c>
      <c r="K122" s="2">
        <f t="shared" si="79"/>
        <v>0</v>
      </c>
      <c r="L122" s="2">
        <f>L92-L91</f>
        <v>-13564.83128063468</v>
      </c>
      <c r="M122" s="2">
        <f t="shared" si="79"/>
        <v>0</v>
      </c>
      <c r="N122" s="2">
        <f t="shared" si="79"/>
        <v>-13564.831280634709</v>
      </c>
      <c r="O122" s="2">
        <f t="shared" si="79"/>
        <v>-21526.900622356101</v>
      </c>
      <c r="P122" s="2">
        <f t="shared" si="79"/>
        <v>0</v>
      </c>
      <c r="Q122" s="2">
        <f t="shared" si="79"/>
        <v>-21526.900622356101</v>
      </c>
      <c r="R122" s="2">
        <f t="shared" si="79"/>
        <v>-12392.69066034659</v>
      </c>
      <c r="S122" s="2">
        <f t="shared" si="79"/>
        <v>0</v>
      </c>
      <c r="T122" s="2">
        <f t="shared" si="79"/>
        <v>-12392.69066034659</v>
      </c>
      <c r="U122" s="2">
        <f t="shared" si="79"/>
        <v>-1385.1483390038484</v>
      </c>
      <c r="V122" s="2">
        <f t="shared" si="79"/>
        <v>0</v>
      </c>
      <c r="W122" s="2">
        <f t="shared" si="79"/>
        <v>-1385.1483390038484</v>
      </c>
      <c r="X122" s="2">
        <f t="shared" si="79"/>
        <v>3399.4089179761941</v>
      </c>
      <c r="Y122" s="2">
        <f t="shared" si="79"/>
        <v>0</v>
      </c>
      <c r="Z122" s="2">
        <f t="shared" si="79"/>
        <v>3399.4089179761941</v>
      </c>
      <c r="AA122" s="2">
        <f t="shared" si="79"/>
        <v>-373229.62216254091</v>
      </c>
      <c r="AB122" s="2">
        <f t="shared" si="79"/>
        <v>0</v>
      </c>
      <c r="AC122" s="2">
        <f t="shared" si="79"/>
        <v>-373229.62216254091</v>
      </c>
      <c r="AD122" s="2">
        <f t="shared" si="79"/>
        <v>-385497.80684268288</v>
      </c>
      <c r="AE122" s="2">
        <f t="shared" si="79"/>
        <v>0</v>
      </c>
      <c r="AF122" s="2">
        <f t="shared" si="79"/>
        <v>-385497.80684268288</v>
      </c>
      <c r="AG122" s="2">
        <f t="shared" si="79"/>
        <v>-399172.73617256212</v>
      </c>
      <c r="AH122" s="2">
        <f t="shared" si="79"/>
        <v>0</v>
      </c>
      <c r="AI122" s="2">
        <f t="shared" si="79"/>
        <v>-399172.73617256212</v>
      </c>
      <c r="AJ122" s="2">
        <f t="shared" si="79"/>
        <v>-412344.753940197</v>
      </c>
      <c r="AK122" s="2">
        <f t="shared" si="79"/>
        <v>0</v>
      </c>
      <c r="AL122" s="2">
        <f t="shared" si="79"/>
        <v>-412344.753940197</v>
      </c>
      <c r="AM122" s="2">
        <f t="shared" si="79"/>
        <v>-426988.44875524938</v>
      </c>
      <c r="AN122" s="2">
        <f t="shared" si="79"/>
        <v>0</v>
      </c>
      <c r="AO122" s="2">
        <f t="shared" si="79"/>
        <v>-426988.44875524938</v>
      </c>
      <c r="AP122" s="2">
        <f t="shared" si="79"/>
        <v>-441129.31721712981</v>
      </c>
      <c r="AQ122" s="2">
        <f t="shared" si="79"/>
        <v>0</v>
      </c>
      <c r="AR122" s="2">
        <f t="shared" si="79"/>
        <v>-441129.31721712981</v>
      </c>
      <c r="AS122" s="2">
        <f t="shared" si="79"/>
        <v>-456799.16347776388</v>
      </c>
      <c r="AT122" s="2">
        <f t="shared" si="79"/>
        <v>0</v>
      </c>
      <c r="AU122" s="2">
        <f t="shared" si="79"/>
        <v>-456799.16347776388</v>
      </c>
      <c r="AV122" s="2">
        <f t="shared" si="79"/>
        <v>-472889.27526780154</v>
      </c>
      <c r="AW122" s="2">
        <f t="shared" si="79"/>
        <v>0</v>
      </c>
      <c r="AX122" s="2">
        <f t="shared" si="79"/>
        <v>-472889.27526780154</v>
      </c>
      <c r="AY122" s="2">
        <f t="shared" si="79"/>
        <v>-487749.7554810142</v>
      </c>
      <c r="AZ122" s="2">
        <f t="shared" si="79"/>
        <v>0</v>
      </c>
      <c r="BA122" s="2">
        <f t="shared" si="79"/>
        <v>-487749.7554810142</v>
      </c>
      <c r="BB122" s="2">
        <f t="shared" si="79"/>
        <v>-504335.95696433098</v>
      </c>
      <c r="BC122" s="2">
        <f t="shared" si="79"/>
        <v>0</v>
      </c>
      <c r="BD122" s="2">
        <f t="shared" si="79"/>
        <v>-504335.95696433098</v>
      </c>
      <c r="BE122" s="2">
        <f t="shared" si="79"/>
        <v>-522196.79704235401</v>
      </c>
      <c r="BF122" s="2">
        <f t="shared" si="79"/>
        <v>0</v>
      </c>
      <c r="BG122" s="2">
        <f t="shared" si="79"/>
        <v>-522196.79704235401</v>
      </c>
      <c r="BH122" s="2">
        <f t="shared" si="79"/>
        <v>-538830.23662997666</v>
      </c>
      <c r="BI122" s="2">
        <f t="shared" si="79"/>
        <v>0</v>
      </c>
      <c r="BJ122" s="2">
        <f t="shared" si="79"/>
        <v>-538830.23662997666</v>
      </c>
      <c r="BK122" s="2">
        <f t="shared" si="79"/>
        <v>-556529.5217888779</v>
      </c>
      <c r="BL122" s="2">
        <f t="shared" si="79"/>
        <v>0</v>
      </c>
      <c r="BM122" s="2">
        <f t="shared" si="79"/>
        <v>-556529.5217888779</v>
      </c>
      <c r="BN122" s="2">
        <f t="shared" si="79"/>
        <v>-571125.78237426339</v>
      </c>
      <c r="BO122" s="2">
        <f t="shared" si="79"/>
        <v>0</v>
      </c>
      <c r="BP122" s="2">
        <f t="shared" ref="BP122" si="80">BP92-BP91</f>
        <v>-571125.78237426339</v>
      </c>
      <c r="BQ122" s="2">
        <f>BQ92-BQ91</f>
        <v>-573927.86627466104</v>
      </c>
      <c r="BR122" s="2">
        <f>BR92-BR91</f>
        <v>0</v>
      </c>
      <c r="BS122" s="2">
        <f>BS92-BS91</f>
        <v>-573927.86627466104</v>
      </c>
      <c r="BT122" s="2">
        <v>0</v>
      </c>
      <c r="BU122" s="2">
        <v>0</v>
      </c>
      <c r="BV122" s="2">
        <v>0</v>
      </c>
      <c r="BW122" s="2">
        <v>0</v>
      </c>
      <c r="BX122" s="2">
        <v>0</v>
      </c>
      <c r="BY122" s="2">
        <v>0</v>
      </c>
      <c r="BZ122" s="2">
        <v>0</v>
      </c>
      <c r="CA122" s="2">
        <v>0</v>
      </c>
      <c r="CB122" s="2">
        <v>0</v>
      </c>
      <c r="CC122" s="2">
        <v>0</v>
      </c>
      <c r="CD122" s="2">
        <v>0</v>
      </c>
      <c r="CE122" s="2">
        <v>0</v>
      </c>
      <c r="CF122" s="2">
        <v>0</v>
      </c>
      <c r="CG122" s="2">
        <v>0</v>
      </c>
      <c r="CH122" s="2">
        <v>0</v>
      </c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v>0</v>
      </c>
      <c r="DA122" s="2">
        <v>0</v>
      </c>
      <c r="DB122" s="2">
        <v>0</v>
      </c>
      <c r="DC122" s="2">
        <v>0</v>
      </c>
      <c r="DD122" s="2">
        <v>0</v>
      </c>
      <c r="DE122" s="2">
        <v>0</v>
      </c>
      <c r="DF122" s="2">
        <v>0</v>
      </c>
      <c r="DG122" s="2">
        <v>0</v>
      </c>
      <c r="DH122" s="2">
        <v>0</v>
      </c>
      <c r="DI122" s="2">
        <v>0</v>
      </c>
      <c r="DJ122" s="2">
        <v>0</v>
      </c>
      <c r="DK122" s="2">
        <v>0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2">
        <v>0</v>
      </c>
      <c r="DU122" s="2">
        <v>0</v>
      </c>
      <c r="DV122" s="2">
        <v>0</v>
      </c>
      <c r="DW122" s="2">
        <v>0</v>
      </c>
      <c r="DX122" s="2">
        <v>0</v>
      </c>
      <c r="DY122" s="2">
        <v>0</v>
      </c>
      <c r="DZ122" s="2">
        <v>0</v>
      </c>
      <c r="EA122" s="2">
        <v>0</v>
      </c>
      <c r="EB122" s="2">
        <v>0</v>
      </c>
      <c r="EC122" s="2">
        <v>0</v>
      </c>
      <c r="ED122" s="2">
        <v>0</v>
      </c>
      <c r="EE122" s="2">
        <v>0</v>
      </c>
      <c r="EF122" s="2">
        <v>0</v>
      </c>
      <c r="EG122" s="2">
        <v>0</v>
      </c>
      <c r="EH122" s="2">
        <v>0</v>
      </c>
      <c r="EI122" s="2">
        <v>0</v>
      </c>
    </row>
    <row r="123" spans="1:139" hidden="1" outlineLevel="1">
      <c r="A123" s="435"/>
      <c r="B123" s="18" t="s">
        <v>196</v>
      </c>
      <c r="C123" s="19" t="s">
        <v>76</v>
      </c>
      <c r="D123" s="2">
        <v>0</v>
      </c>
      <c r="E123" s="2"/>
      <c r="F123" s="2"/>
      <c r="G123" s="2">
        <v>0</v>
      </c>
      <c r="H123" s="2">
        <v>0</v>
      </c>
      <c r="I123" s="2"/>
      <c r="J123" s="2"/>
      <c r="K123" s="2">
        <v>0</v>
      </c>
      <c r="L123" s="2">
        <f>K123+L122</f>
        <v>-13564.83128063468</v>
      </c>
      <c r="M123" s="2"/>
      <c r="N123" s="2"/>
      <c r="O123" s="2">
        <f>L123+O122</f>
        <v>-35091.731902990781</v>
      </c>
      <c r="P123" s="2"/>
      <c r="Q123" s="2"/>
      <c r="R123" s="2">
        <f>O123+R122</f>
        <v>-47484.422563337372</v>
      </c>
      <c r="S123" s="2"/>
      <c r="T123" s="2"/>
      <c r="U123" s="2">
        <f>R123+U122</f>
        <v>-48869.57090234122</v>
      </c>
      <c r="V123" s="2"/>
      <c r="W123" s="2"/>
      <c r="X123" s="2">
        <f>U123+X122</f>
        <v>-45470.161984365026</v>
      </c>
      <c r="Y123" s="2"/>
      <c r="Z123" s="2"/>
      <c r="AA123" s="2">
        <f>X123+AA122</f>
        <v>-418699.78414690593</v>
      </c>
      <c r="AB123" s="2"/>
      <c r="AC123" s="2"/>
      <c r="AD123" s="2">
        <f>AA123+AD122</f>
        <v>-804197.59098958876</v>
      </c>
      <c r="AE123" s="2"/>
      <c r="AF123" s="2"/>
      <c r="AG123" s="2">
        <f>AD123+AG122</f>
        <v>-1203370.3271621508</v>
      </c>
      <c r="AH123" s="2"/>
      <c r="AI123" s="2"/>
      <c r="AJ123" s="2">
        <f>AG123+AJ122</f>
        <v>-1615715.0811023477</v>
      </c>
      <c r="AK123" s="2"/>
      <c r="AL123" s="2"/>
      <c r="AM123" s="2">
        <f>AJ123+AM122</f>
        <v>-2042703.5298575971</v>
      </c>
      <c r="AN123" s="2"/>
      <c r="AO123" s="2"/>
      <c r="AP123" s="2">
        <f>AM123+AP122</f>
        <v>-2483832.8470747271</v>
      </c>
      <c r="AQ123" s="2"/>
      <c r="AR123" s="2"/>
      <c r="AS123" s="2">
        <f>AP123+AS122</f>
        <v>-2940632.0105524911</v>
      </c>
      <c r="AT123" s="2"/>
      <c r="AU123" s="2"/>
      <c r="AV123" s="2">
        <f>AS123+AV122</f>
        <v>-3413521.2858202928</v>
      </c>
      <c r="AW123" s="2"/>
      <c r="AX123" s="2"/>
      <c r="AY123" s="2">
        <f>AV123+AY122</f>
        <v>-3901271.0413013068</v>
      </c>
      <c r="AZ123" s="2"/>
      <c r="BA123" s="2"/>
      <c r="BB123" s="2">
        <f>AY123+BB122</f>
        <v>-4405606.998265638</v>
      </c>
      <c r="BC123" s="2"/>
      <c r="BD123" s="2"/>
      <c r="BE123" s="2">
        <f>BB123+BE122</f>
        <v>-4927803.795307992</v>
      </c>
      <c r="BF123" s="2"/>
      <c r="BG123" s="2"/>
      <c r="BH123" s="2">
        <f>BE123+BH122</f>
        <v>-5466634.0319379689</v>
      </c>
      <c r="BI123" s="2"/>
      <c r="BJ123" s="2"/>
      <c r="BK123" s="2">
        <f>BH123+BK122</f>
        <v>-6023163.5537268464</v>
      </c>
      <c r="BL123" s="2"/>
      <c r="BM123" s="2"/>
      <c r="BN123" s="2">
        <f>BK123+BN122</f>
        <v>-6594289.3361011101</v>
      </c>
      <c r="BO123" s="2"/>
      <c r="BP123" s="2"/>
      <c r="BQ123" s="2">
        <f>BN123+BQ122</f>
        <v>-7168217.2023757715</v>
      </c>
      <c r="BR123" s="2"/>
      <c r="BS123" s="2"/>
      <c r="BT123" s="2">
        <v>0</v>
      </c>
      <c r="BU123" s="2">
        <v>0</v>
      </c>
      <c r="BV123" s="2">
        <v>0</v>
      </c>
      <c r="BW123" s="2">
        <v>0</v>
      </c>
      <c r="BX123" s="2">
        <v>0</v>
      </c>
      <c r="BY123" s="2">
        <v>0</v>
      </c>
      <c r="BZ123" s="2">
        <v>0</v>
      </c>
      <c r="CA123" s="2">
        <v>0</v>
      </c>
      <c r="CB123" s="2">
        <v>0</v>
      </c>
      <c r="CC123" s="2">
        <v>0</v>
      </c>
      <c r="CD123" s="2">
        <v>0</v>
      </c>
      <c r="CE123" s="2">
        <v>0</v>
      </c>
      <c r="CF123" s="2">
        <v>0</v>
      </c>
      <c r="CG123" s="2">
        <v>0</v>
      </c>
      <c r="CH123" s="2">
        <v>0</v>
      </c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v>0</v>
      </c>
      <c r="DA123" s="2">
        <v>0</v>
      </c>
      <c r="DB123" s="2">
        <v>0</v>
      </c>
      <c r="DC123" s="2">
        <v>0</v>
      </c>
      <c r="DD123" s="2">
        <v>0</v>
      </c>
      <c r="DE123" s="2">
        <v>0</v>
      </c>
      <c r="DF123" s="2">
        <v>0</v>
      </c>
      <c r="DG123" s="2">
        <v>0</v>
      </c>
      <c r="DH123" s="2">
        <v>0</v>
      </c>
      <c r="DI123" s="2">
        <v>0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2">
        <v>0</v>
      </c>
      <c r="DU123" s="2">
        <v>0</v>
      </c>
      <c r="DV123" s="2">
        <v>0</v>
      </c>
      <c r="DW123" s="2">
        <v>0</v>
      </c>
      <c r="DX123" s="2">
        <v>0</v>
      </c>
      <c r="DY123" s="2">
        <v>0</v>
      </c>
      <c r="DZ123" s="2">
        <v>0</v>
      </c>
      <c r="EA123" s="2">
        <v>0</v>
      </c>
      <c r="EB123" s="2">
        <v>0</v>
      </c>
      <c r="EC123" s="2">
        <v>0</v>
      </c>
      <c r="ED123" s="2">
        <v>0</v>
      </c>
      <c r="EE123" s="2">
        <v>0</v>
      </c>
      <c r="EF123" s="2">
        <v>0</v>
      </c>
      <c r="EG123" s="2">
        <v>0</v>
      </c>
      <c r="EH123" s="2">
        <v>0</v>
      </c>
      <c r="EI123" s="2">
        <v>0</v>
      </c>
    </row>
    <row r="124" spans="1:139" hidden="1" outlineLevel="1">
      <c r="A124" s="435"/>
      <c r="B124" s="18" t="s">
        <v>197</v>
      </c>
      <c r="C124" s="19"/>
      <c r="D124" s="2">
        <v>0</v>
      </c>
      <c r="E124" s="2"/>
      <c r="F124" s="2"/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f>BQ123</f>
        <v>-7168217.2023757715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2">
        <v>0</v>
      </c>
      <c r="AX124" s="2">
        <v>0</v>
      </c>
      <c r="AY124" s="2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0</v>
      </c>
      <c r="BE124" s="2">
        <v>0</v>
      </c>
      <c r="BF124" s="2">
        <v>0</v>
      </c>
      <c r="BG124" s="2">
        <v>0</v>
      </c>
      <c r="BH124" s="2">
        <v>0</v>
      </c>
      <c r="BI124" s="2">
        <v>0</v>
      </c>
      <c r="BJ124" s="2">
        <v>0</v>
      </c>
      <c r="BK124" s="2">
        <v>0</v>
      </c>
      <c r="BL124" s="2">
        <v>0</v>
      </c>
      <c r="BM124" s="2">
        <v>0</v>
      </c>
      <c r="BN124" s="2">
        <v>0</v>
      </c>
      <c r="BO124" s="2">
        <v>0</v>
      </c>
      <c r="BP124" s="2">
        <v>0</v>
      </c>
      <c r="BQ124" s="2">
        <v>0</v>
      </c>
      <c r="BR124" s="2">
        <v>0</v>
      </c>
      <c r="BS124" s="2">
        <v>0</v>
      </c>
      <c r="BT124" s="2">
        <v>0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0</v>
      </c>
      <c r="CA124" s="2">
        <v>0</v>
      </c>
      <c r="CB124" s="2">
        <v>0</v>
      </c>
      <c r="CC124" s="2">
        <v>0</v>
      </c>
      <c r="CD124" s="2">
        <v>0</v>
      </c>
      <c r="CE124" s="2">
        <v>0</v>
      </c>
      <c r="CF124" s="2">
        <v>0</v>
      </c>
      <c r="CG124" s="2">
        <v>0</v>
      </c>
      <c r="CH124" s="2">
        <v>0</v>
      </c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v>0</v>
      </c>
      <c r="DA124" s="2">
        <v>0</v>
      </c>
      <c r="DB124" s="2">
        <v>0</v>
      </c>
      <c r="DC124" s="2">
        <v>0</v>
      </c>
      <c r="DD124" s="2">
        <v>0</v>
      </c>
      <c r="DE124" s="2">
        <v>0</v>
      </c>
      <c r="DF124" s="2">
        <v>0</v>
      </c>
      <c r="DG124" s="2">
        <v>0</v>
      </c>
      <c r="DH124" s="2">
        <v>0</v>
      </c>
      <c r="DI124" s="2">
        <v>0</v>
      </c>
      <c r="DJ124" s="2">
        <v>0</v>
      </c>
      <c r="DK124" s="2">
        <v>0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2">
        <v>0</v>
      </c>
      <c r="DU124" s="2">
        <v>0</v>
      </c>
      <c r="DV124" s="2">
        <v>0</v>
      </c>
      <c r="DW124" s="2">
        <v>0</v>
      </c>
      <c r="DX124" s="2">
        <v>0</v>
      </c>
      <c r="DY124" s="2">
        <v>0</v>
      </c>
      <c r="DZ124" s="2">
        <v>0</v>
      </c>
      <c r="EA124" s="2">
        <v>0</v>
      </c>
      <c r="EB124" s="2">
        <v>0</v>
      </c>
      <c r="EC124" s="2">
        <v>0</v>
      </c>
      <c r="ED124" s="2">
        <v>0</v>
      </c>
      <c r="EE124" s="2">
        <v>0</v>
      </c>
      <c r="EF124" s="2">
        <v>0</v>
      </c>
      <c r="EG124" s="2">
        <v>0</v>
      </c>
      <c r="EH124" s="2">
        <v>0</v>
      </c>
      <c r="EI124" s="2">
        <v>0</v>
      </c>
    </row>
    <row r="125" spans="1:139" hidden="1" outlineLevel="1">
      <c r="A125" s="435"/>
      <c r="B125" s="18" t="s">
        <v>198</v>
      </c>
      <c r="C125" s="19" t="s">
        <v>76</v>
      </c>
      <c r="D125" s="2">
        <f>BT125</f>
        <v>-5046.8599439308746</v>
      </c>
      <c r="E125" s="2">
        <f t="shared" ref="E125:BO125" si="81">BU125</f>
        <v>0</v>
      </c>
      <c r="F125" s="2">
        <f t="shared" si="81"/>
        <v>-5046.8599439308891</v>
      </c>
      <c r="G125" s="2">
        <f t="shared" si="81"/>
        <v>-183166</v>
      </c>
      <c r="H125" s="2">
        <f t="shared" si="81"/>
        <v>-5036.6735918927589</v>
      </c>
      <c r="I125" s="2">
        <f t="shared" si="81"/>
        <v>0</v>
      </c>
      <c r="J125" s="2">
        <f t="shared" si="81"/>
        <v>0</v>
      </c>
      <c r="K125" s="2">
        <f t="shared" si="81"/>
        <v>0</v>
      </c>
      <c r="L125" s="2">
        <f>CB125</f>
        <v>-15511.653565489163</v>
      </c>
      <c r="M125" s="2">
        <f t="shared" si="81"/>
        <v>0</v>
      </c>
      <c r="N125" s="2">
        <f t="shared" si="81"/>
        <v>-15511.653565489149</v>
      </c>
      <c r="O125" s="2">
        <f t="shared" si="81"/>
        <v>-16198.999144019093</v>
      </c>
      <c r="P125" s="2">
        <f t="shared" si="81"/>
        <v>0</v>
      </c>
      <c r="Q125" s="2">
        <f t="shared" si="81"/>
        <v>-16198.999144019108</v>
      </c>
      <c r="R125" s="2">
        <f t="shared" si="81"/>
        <v>-3780.2860604184098</v>
      </c>
      <c r="S125" s="2">
        <f t="shared" si="81"/>
        <v>0</v>
      </c>
      <c r="T125" s="2">
        <f t="shared" si="81"/>
        <v>-3780.2860604184243</v>
      </c>
      <c r="U125" s="2">
        <f t="shared" si="81"/>
        <v>174.60753140519955</v>
      </c>
      <c r="V125" s="2">
        <f t="shared" si="81"/>
        <v>0</v>
      </c>
      <c r="W125" s="2">
        <f t="shared" si="81"/>
        <v>174.60753140519955</v>
      </c>
      <c r="X125" s="2">
        <f t="shared" si="81"/>
        <v>3738.7026441199123</v>
      </c>
      <c r="Y125" s="2">
        <f t="shared" si="81"/>
        <v>0</v>
      </c>
      <c r="Z125" s="2">
        <f t="shared" si="81"/>
        <v>3738.7026441198832</v>
      </c>
      <c r="AA125" s="2">
        <f t="shared" si="81"/>
        <v>-275040.8702157049</v>
      </c>
      <c r="AB125" s="2">
        <f t="shared" si="81"/>
        <v>0</v>
      </c>
      <c r="AC125" s="2">
        <f t="shared" si="81"/>
        <v>-275040.8702157049</v>
      </c>
      <c r="AD125" s="2">
        <f t="shared" si="81"/>
        <v>-284874.47709399724</v>
      </c>
      <c r="AE125" s="2">
        <f t="shared" si="81"/>
        <v>0</v>
      </c>
      <c r="AF125" s="2">
        <f t="shared" si="81"/>
        <v>-284874.47709399724</v>
      </c>
      <c r="AG125" s="2">
        <f t="shared" si="81"/>
        <v>-295643.74182754988</v>
      </c>
      <c r="AH125" s="2">
        <f t="shared" si="81"/>
        <v>0</v>
      </c>
      <c r="AI125" s="2">
        <f t="shared" si="81"/>
        <v>-295643.74182754988</v>
      </c>
      <c r="AJ125" s="2">
        <f t="shared" si="81"/>
        <v>-306701.44809309707</v>
      </c>
      <c r="AK125" s="2">
        <f t="shared" si="81"/>
        <v>0</v>
      </c>
      <c r="AL125" s="2">
        <f t="shared" si="81"/>
        <v>-306701.44809309707</v>
      </c>
      <c r="AM125" s="2">
        <f t="shared" si="81"/>
        <v>-317209.54031092062</v>
      </c>
      <c r="AN125" s="2">
        <f t="shared" si="81"/>
        <v>0</v>
      </c>
      <c r="AO125" s="2">
        <f t="shared" si="81"/>
        <v>-317209.54031092062</v>
      </c>
      <c r="AP125" s="2">
        <f t="shared" si="81"/>
        <v>-328982.5177247551</v>
      </c>
      <c r="AQ125" s="2">
        <f t="shared" si="81"/>
        <v>0</v>
      </c>
      <c r="AR125" s="2">
        <f t="shared" si="81"/>
        <v>-328982.5177247551</v>
      </c>
      <c r="AS125" s="2">
        <f t="shared" si="81"/>
        <v>-341279.57059009396</v>
      </c>
      <c r="AT125" s="2">
        <f t="shared" si="81"/>
        <v>0</v>
      </c>
      <c r="AU125" s="2">
        <f t="shared" si="81"/>
        <v>-341279.57059009396</v>
      </c>
      <c r="AV125" s="2">
        <f t="shared" si="81"/>
        <v>-353115.51831312774</v>
      </c>
      <c r="AW125" s="2">
        <f t="shared" si="81"/>
        <v>0</v>
      </c>
      <c r="AX125" s="2">
        <f t="shared" si="81"/>
        <v>-353115.51831312774</v>
      </c>
      <c r="AY125" s="2">
        <f t="shared" si="81"/>
        <v>-366105.91951199324</v>
      </c>
      <c r="AZ125" s="2">
        <f t="shared" si="81"/>
        <v>0</v>
      </c>
      <c r="BA125" s="2">
        <f t="shared" si="81"/>
        <v>-366105.91951199324</v>
      </c>
      <c r="BB125" s="2">
        <f t="shared" si="81"/>
        <v>-378974.3804206386</v>
      </c>
      <c r="BC125" s="2">
        <f t="shared" si="81"/>
        <v>0</v>
      </c>
      <c r="BD125" s="2">
        <f t="shared" si="81"/>
        <v>-378974.3804206386</v>
      </c>
      <c r="BE125" s="2">
        <f t="shared" si="81"/>
        <v>-393000.79641922715</v>
      </c>
      <c r="BF125" s="2">
        <f t="shared" si="81"/>
        <v>0</v>
      </c>
      <c r="BG125" s="2">
        <f t="shared" si="81"/>
        <v>-393000.79641922715</v>
      </c>
      <c r="BH125" s="2">
        <f t="shared" si="81"/>
        <v>-406482.62607508514</v>
      </c>
      <c r="BI125" s="2">
        <f t="shared" si="81"/>
        <v>0</v>
      </c>
      <c r="BJ125" s="2">
        <f t="shared" si="81"/>
        <v>-406482.62607508514</v>
      </c>
      <c r="BK125" s="2">
        <f t="shared" si="81"/>
        <v>-419376.26129497564</v>
      </c>
      <c r="BL125" s="2">
        <f t="shared" si="81"/>
        <v>0</v>
      </c>
      <c r="BM125" s="2">
        <f t="shared" si="81"/>
        <v>-419376.26129497564</v>
      </c>
      <c r="BN125" s="2">
        <f t="shared" si="81"/>
        <v>-435025.10148346331</v>
      </c>
      <c r="BO125" s="2">
        <f t="shared" si="81"/>
        <v>0</v>
      </c>
      <c r="BP125" s="2">
        <f>EF125</f>
        <v>-435025.10148346331</v>
      </c>
      <c r="BQ125" s="2">
        <f>EG125</f>
        <v>-446589.8391270531</v>
      </c>
      <c r="BR125" s="2">
        <f>EH125</f>
        <v>0</v>
      </c>
      <c r="BS125" s="2">
        <f>EI125</f>
        <v>-446589.8391270531</v>
      </c>
      <c r="BT125" s="2">
        <f>BT92-BT91</f>
        <v>-5046.8599439308746</v>
      </c>
      <c r="BU125" s="2">
        <f t="shared" ref="BU125:EF125" si="82">BU92-BU91</f>
        <v>0</v>
      </c>
      <c r="BV125" s="2">
        <f t="shared" si="82"/>
        <v>-5046.8599439308891</v>
      </c>
      <c r="BW125" s="2">
        <f t="shared" si="82"/>
        <v>-183166</v>
      </c>
      <c r="BX125" s="2">
        <f t="shared" si="82"/>
        <v>-5036.6735918927589</v>
      </c>
      <c r="BY125" s="2">
        <f t="shared" si="82"/>
        <v>0</v>
      </c>
      <c r="BZ125" s="2">
        <f t="shared" si="82"/>
        <v>0</v>
      </c>
      <c r="CA125" s="2">
        <f t="shared" si="82"/>
        <v>0</v>
      </c>
      <c r="CB125" s="2">
        <f t="shared" si="82"/>
        <v>-15511.653565489163</v>
      </c>
      <c r="CC125" s="2">
        <f t="shared" si="82"/>
        <v>0</v>
      </c>
      <c r="CD125" s="2">
        <f t="shared" si="82"/>
        <v>-15511.653565489149</v>
      </c>
      <c r="CE125" s="2">
        <f t="shared" si="82"/>
        <v>-16198.999144019093</v>
      </c>
      <c r="CF125" s="2">
        <f t="shared" si="82"/>
        <v>0</v>
      </c>
      <c r="CG125" s="2">
        <f t="shared" si="82"/>
        <v>-16198.999144019108</v>
      </c>
      <c r="CH125" s="2">
        <f t="shared" si="82"/>
        <v>-3780.2860604184098</v>
      </c>
      <c r="CI125" s="2">
        <f t="shared" si="82"/>
        <v>0</v>
      </c>
      <c r="CJ125" s="2">
        <f t="shared" si="82"/>
        <v>-3780.2860604184243</v>
      </c>
      <c r="CK125" s="2">
        <f t="shared" si="82"/>
        <v>174.60753140519955</v>
      </c>
      <c r="CL125" s="2">
        <f t="shared" si="82"/>
        <v>0</v>
      </c>
      <c r="CM125" s="2">
        <f t="shared" si="82"/>
        <v>174.60753140519955</v>
      </c>
      <c r="CN125" s="2">
        <f t="shared" si="82"/>
        <v>3738.7026441199123</v>
      </c>
      <c r="CO125" s="2">
        <f t="shared" si="82"/>
        <v>0</v>
      </c>
      <c r="CP125" s="2">
        <f t="shared" si="82"/>
        <v>3738.7026441198832</v>
      </c>
      <c r="CQ125" s="2">
        <f t="shared" si="82"/>
        <v>-275040.8702157049</v>
      </c>
      <c r="CR125" s="2">
        <f t="shared" si="82"/>
        <v>0</v>
      </c>
      <c r="CS125" s="2">
        <f t="shared" si="82"/>
        <v>-275040.8702157049</v>
      </c>
      <c r="CT125" s="2">
        <f t="shared" si="82"/>
        <v>-284874.47709399724</v>
      </c>
      <c r="CU125" s="2">
        <f t="shared" si="82"/>
        <v>0</v>
      </c>
      <c r="CV125" s="2">
        <f t="shared" si="82"/>
        <v>-284874.47709399724</v>
      </c>
      <c r="CW125" s="2">
        <f t="shared" si="82"/>
        <v>-295643.74182754988</v>
      </c>
      <c r="CX125" s="2">
        <f t="shared" si="82"/>
        <v>0</v>
      </c>
      <c r="CY125" s="2">
        <f t="shared" si="82"/>
        <v>-295643.74182754988</v>
      </c>
      <c r="CZ125" s="2">
        <f t="shared" si="82"/>
        <v>-306701.44809309707</v>
      </c>
      <c r="DA125" s="2">
        <f t="shared" si="82"/>
        <v>0</v>
      </c>
      <c r="DB125" s="2">
        <f t="shared" si="82"/>
        <v>-306701.44809309707</v>
      </c>
      <c r="DC125" s="2">
        <f t="shared" si="82"/>
        <v>-317209.54031092062</v>
      </c>
      <c r="DD125" s="2">
        <f t="shared" si="82"/>
        <v>0</v>
      </c>
      <c r="DE125" s="2">
        <f t="shared" si="82"/>
        <v>-317209.54031092062</v>
      </c>
      <c r="DF125" s="2">
        <f t="shared" si="82"/>
        <v>-328982.5177247551</v>
      </c>
      <c r="DG125" s="2">
        <f t="shared" si="82"/>
        <v>0</v>
      </c>
      <c r="DH125" s="2">
        <f t="shared" si="82"/>
        <v>-328982.5177247551</v>
      </c>
      <c r="DI125" s="2">
        <f t="shared" si="82"/>
        <v>-341279.57059009396</v>
      </c>
      <c r="DJ125" s="2">
        <f t="shared" si="82"/>
        <v>0</v>
      </c>
      <c r="DK125" s="2">
        <f t="shared" si="82"/>
        <v>-341279.57059009396</v>
      </c>
      <c r="DL125" s="2">
        <f t="shared" si="82"/>
        <v>-353115.51831312774</v>
      </c>
      <c r="DM125" s="2">
        <f t="shared" si="82"/>
        <v>0</v>
      </c>
      <c r="DN125" s="2">
        <f t="shared" si="82"/>
        <v>-353115.51831312774</v>
      </c>
      <c r="DO125" s="2">
        <f t="shared" si="82"/>
        <v>-366105.91951199324</v>
      </c>
      <c r="DP125" s="2">
        <f t="shared" si="82"/>
        <v>0</v>
      </c>
      <c r="DQ125" s="2">
        <f t="shared" si="82"/>
        <v>-366105.91951199324</v>
      </c>
      <c r="DR125" s="2">
        <f t="shared" si="82"/>
        <v>-378974.3804206386</v>
      </c>
      <c r="DS125" s="2">
        <f t="shared" si="82"/>
        <v>0</v>
      </c>
      <c r="DT125" s="2">
        <f t="shared" si="82"/>
        <v>-378974.3804206386</v>
      </c>
      <c r="DU125" s="2">
        <f t="shared" si="82"/>
        <v>-393000.79641922715</v>
      </c>
      <c r="DV125" s="2">
        <f t="shared" si="82"/>
        <v>0</v>
      </c>
      <c r="DW125" s="2">
        <f t="shared" si="82"/>
        <v>-393000.79641922715</v>
      </c>
      <c r="DX125" s="2">
        <f t="shared" si="82"/>
        <v>-406482.62607508514</v>
      </c>
      <c r="DY125" s="2">
        <f t="shared" si="82"/>
        <v>0</v>
      </c>
      <c r="DZ125" s="2">
        <f t="shared" si="82"/>
        <v>-406482.62607508514</v>
      </c>
      <c r="EA125" s="2">
        <f t="shared" si="82"/>
        <v>-419376.26129497564</v>
      </c>
      <c r="EB125" s="2">
        <f t="shared" si="82"/>
        <v>0</v>
      </c>
      <c r="EC125" s="2">
        <f t="shared" si="82"/>
        <v>-419376.26129497564</v>
      </c>
      <c r="ED125" s="2">
        <f t="shared" si="82"/>
        <v>-435025.10148346331</v>
      </c>
      <c r="EE125" s="2">
        <f t="shared" si="82"/>
        <v>0</v>
      </c>
      <c r="EF125" s="2">
        <f t="shared" si="82"/>
        <v>-435025.10148346331</v>
      </c>
      <c r="EG125" s="2">
        <f>EG92-EG91</f>
        <v>-446589.8391270531</v>
      </c>
      <c r="EH125" s="2">
        <f>EH92-EH91</f>
        <v>0</v>
      </c>
      <c r="EI125" s="2">
        <f>EI92-EI91</f>
        <v>-446589.8391270531</v>
      </c>
    </row>
    <row r="126" spans="1:139" hidden="1" outlineLevel="1">
      <c r="A126" s="435"/>
      <c r="B126" s="18" t="s">
        <v>196</v>
      </c>
      <c r="C126" s="19" t="s">
        <v>76</v>
      </c>
      <c r="D126" s="2">
        <v>0</v>
      </c>
      <c r="E126" s="2"/>
      <c r="F126" s="2"/>
      <c r="G126" s="2">
        <v>0</v>
      </c>
      <c r="H126" s="2">
        <v>0</v>
      </c>
      <c r="I126" s="2"/>
      <c r="J126" s="2"/>
      <c r="K126" s="2">
        <v>0</v>
      </c>
      <c r="L126" s="2">
        <f>K126+L125</f>
        <v>-15511.653565489163</v>
      </c>
      <c r="M126" s="2"/>
      <c r="N126" s="2"/>
      <c r="O126" s="2">
        <f>L126+O125</f>
        <v>-31710.652709508257</v>
      </c>
      <c r="P126" s="2"/>
      <c r="Q126" s="2"/>
      <c r="R126" s="2">
        <f>O126+R125</f>
        <v>-35490.938769926666</v>
      </c>
      <c r="S126" s="2"/>
      <c r="T126" s="2"/>
      <c r="U126" s="2">
        <f>R126+U125</f>
        <v>-35316.331238521467</v>
      </c>
      <c r="V126" s="2"/>
      <c r="W126" s="2"/>
      <c r="X126" s="2">
        <f>U126+X125</f>
        <v>-31577.628594401554</v>
      </c>
      <c r="Y126" s="2"/>
      <c r="Z126" s="2"/>
      <c r="AA126" s="2">
        <f>X126+AA125</f>
        <v>-306618.49881010642</v>
      </c>
      <c r="AB126" s="2"/>
      <c r="AC126" s="2"/>
      <c r="AD126" s="2">
        <f>AA126+AD125</f>
        <v>-591492.9759041036</v>
      </c>
      <c r="AE126" s="2"/>
      <c r="AF126" s="2"/>
      <c r="AG126" s="2">
        <f>AD126+AG125</f>
        <v>-887136.71773165348</v>
      </c>
      <c r="AH126" s="2"/>
      <c r="AI126" s="2"/>
      <c r="AJ126" s="2">
        <f>AG126+AJ125</f>
        <v>-1193838.1658247504</v>
      </c>
      <c r="AK126" s="2"/>
      <c r="AL126" s="2"/>
      <c r="AM126" s="2">
        <f>AJ126+AM125</f>
        <v>-1511047.7061356711</v>
      </c>
      <c r="AN126" s="2"/>
      <c r="AO126" s="2"/>
      <c r="AP126" s="2">
        <f>AM126+AP125</f>
        <v>-1840030.2238604263</v>
      </c>
      <c r="AQ126" s="2"/>
      <c r="AR126" s="2"/>
      <c r="AS126" s="2">
        <f>AP126+AS125</f>
        <v>-2181309.7944505205</v>
      </c>
      <c r="AT126" s="2"/>
      <c r="AU126" s="2"/>
      <c r="AV126" s="2">
        <f>AS126+AV125</f>
        <v>-2534425.3127636481</v>
      </c>
      <c r="AW126" s="2"/>
      <c r="AX126" s="2"/>
      <c r="AY126" s="2">
        <f>AV126+AY125</f>
        <v>-2900531.2322756415</v>
      </c>
      <c r="AZ126" s="2"/>
      <c r="BA126" s="2"/>
      <c r="BB126" s="2">
        <f>AY126+BB125</f>
        <v>-3279505.6126962802</v>
      </c>
      <c r="BC126" s="2"/>
      <c r="BD126" s="2"/>
      <c r="BE126" s="2">
        <f>BB126+BE125</f>
        <v>-3672506.4091155073</v>
      </c>
      <c r="BF126" s="2"/>
      <c r="BG126" s="2"/>
      <c r="BH126" s="2">
        <f>BE126+BH125</f>
        <v>-4078989.0351905925</v>
      </c>
      <c r="BI126" s="2"/>
      <c r="BJ126" s="2"/>
      <c r="BK126" s="2">
        <f>BH126+BK125</f>
        <v>-4498365.2964855684</v>
      </c>
      <c r="BL126" s="2"/>
      <c r="BM126" s="2"/>
      <c r="BN126" s="2">
        <f>BK126+BN125</f>
        <v>-4933390.3979690317</v>
      </c>
      <c r="BO126" s="2"/>
      <c r="BP126" s="2"/>
      <c r="BQ126" s="2">
        <f>BN126+BQ125</f>
        <v>-5379980.2370960852</v>
      </c>
      <c r="BR126" s="2"/>
      <c r="BS126" s="2"/>
      <c r="BT126" s="2">
        <v>0</v>
      </c>
      <c r="BU126" s="2">
        <v>0</v>
      </c>
      <c r="BV126" s="2">
        <v>0</v>
      </c>
      <c r="BW126" s="2">
        <v>0</v>
      </c>
      <c r="BX126" s="2">
        <v>0</v>
      </c>
      <c r="BY126" s="2">
        <v>0</v>
      </c>
      <c r="BZ126" s="2">
        <v>0</v>
      </c>
      <c r="CA126" s="2">
        <v>0</v>
      </c>
      <c r="CB126" s="2">
        <v>0</v>
      </c>
      <c r="CC126" s="2">
        <v>0</v>
      </c>
      <c r="CD126" s="2">
        <v>0</v>
      </c>
      <c r="CE126" s="2">
        <v>0</v>
      </c>
      <c r="CF126" s="2">
        <v>0</v>
      </c>
      <c r="CG126" s="2">
        <v>0</v>
      </c>
      <c r="CH126" s="2">
        <v>0</v>
      </c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v>0</v>
      </c>
      <c r="DA126" s="2">
        <v>0</v>
      </c>
      <c r="DB126" s="2">
        <v>0</v>
      </c>
      <c r="DC126" s="2">
        <v>0</v>
      </c>
      <c r="DD126" s="2">
        <v>0</v>
      </c>
      <c r="DE126" s="2">
        <v>0</v>
      </c>
      <c r="DF126" s="2">
        <v>0</v>
      </c>
      <c r="DG126" s="2">
        <v>0</v>
      </c>
      <c r="DH126" s="2">
        <v>0</v>
      </c>
      <c r="DI126" s="2">
        <v>0</v>
      </c>
      <c r="DJ126" s="2">
        <v>0</v>
      </c>
      <c r="DK126" s="2">
        <v>0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2">
        <v>0</v>
      </c>
      <c r="DU126" s="2">
        <v>0</v>
      </c>
      <c r="DV126" s="2">
        <v>0</v>
      </c>
      <c r="DW126" s="2">
        <v>0</v>
      </c>
      <c r="DX126" s="2">
        <v>0</v>
      </c>
      <c r="DY126" s="2">
        <v>0</v>
      </c>
      <c r="DZ126" s="2">
        <v>0</v>
      </c>
      <c r="EA126" s="2">
        <v>0</v>
      </c>
      <c r="EB126" s="2">
        <v>0</v>
      </c>
      <c r="EC126" s="2">
        <v>0</v>
      </c>
      <c r="ED126" s="2">
        <v>0</v>
      </c>
      <c r="EE126" s="2">
        <v>0</v>
      </c>
      <c r="EF126" s="2">
        <v>0</v>
      </c>
      <c r="EG126" s="2">
        <v>0</v>
      </c>
      <c r="EH126" s="2">
        <v>0</v>
      </c>
      <c r="EI126" s="2">
        <v>0</v>
      </c>
    </row>
    <row r="127" spans="1:139" hidden="1" outlineLevel="1">
      <c r="A127" s="435"/>
      <c r="B127" s="18" t="s">
        <v>197</v>
      </c>
      <c r="C127" s="19"/>
      <c r="D127" s="2">
        <v>0</v>
      </c>
      <c r="E127" s="2"/>
      <c r="F127" s="2"/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f>BQ126</f>
        <v>-5379980.2370960852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2">
        <v>0</v>
      </c>
      <c r="AX127" s="2">
        <v>0</v>
      </c>
      <c r="AY127" s="2">
        <v>0</v>
      </c>
      <c r="AZ127" s="2">
        <v>0</v>
      </c>
      <c r="BA127" s="2">
        <v>0</v>
      </c>
      <c r="BB127" s="2">
        <v>0</v>
      </c>
      <c r="BC127" s="2">
        <v>0</v>
      </c>
      <c r="BD127" s="2">
        <v>0</v>
      </c>
      <c r="BE127" s="2">
        <v>0</v>
      </c>
      <c r="BF127" s="2">
        <v>0</v>
      </c>
      <c r="BG127" s="2">
        <v>0</v>
      </c>
      <c r="BH127" s="2">
        <v>0</v>
      </c>
      <c r="BI127" s="2">
        <v>0</v>
      </c>
      <c r="BJ127" s="2">
        <v>0</v>
      </c>
      <c r="BK127" s="2">
        <v>0</v>
      </c>
      <c r="BL127" s="2">
        <v>0</v>
      </c>
      <c r="BM127" s="2">
        <v>0</v>
      </c>
      <c r="BN127" s="2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2">
        <v>0</v>
      </c>
      <c r="CB127" s="2">
        <v>0</v>
      </c>
      <c r="CC127" s="2">
        <v>0</v>
      </c>
      <c r="CD127" s="2">
        <v>0</v>
      </c>
      <c r="CE127" s="2">
        <v>0</v>
      </c>
      <c r="CF127" s="2">
        <v>0</v>
      </c>
      <c r="CG127" s="2">
        <v>0</v>
      </c>
      <c r="CH127" s="2">
        <v>0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v>0</v>
      </c>
      <c r="DA127" s="2">
        <v>0</v>
      </c>
      <c r="DB127" s="2">
        <v>0</v>
      </c>
      <c r="DC127" s="2">
        <v>0</v>
      </c>
      <c r="DD127" s="2">
        <v>0</v>
      </c>
      <c r="DE127" s="2">
        <v>0</v>
      </c>
      <c r="DF127" s="2">
        <v>0</v>
      </c>
      <c r="DG127" s="2">
        <v>0</v>
      </c>
      <c r="DH127" s="2">
        <v>0</v>
      </c>
      <c r="DI127" s="2">
        <v>0</v>
      </c>
      <c r="DJ127" s="2">
        <v>0</v>
      </c>
      <c r="DK127" s="2">
        <v>0</v>
      </c>
      <c r="DL127" s="2">
        <v>0</v>
      </c>
      <c r="DM127" s="2">
        <v>0</v>
      </c>
      <c r="DN127" s="2">
        <v>0</v>
      </c>
      <c r="DO127" s="2">
        <v>0</v>
      </c>
      <c r="DP127" s="2">
        <v>0</v>
      </c>
      <c r="DQ127" s="2">
        <v>0</v>
      </c>
      <c r="DR127" s="2">
        <v>0</v>
      </c>
      <c r="DS127" s="2">
        <v>0</v>
      </c>
      <c r="DT127" s="2">
        <v>0</v>
      </c>
      <c r="DU127" s="2">
        <v>0</v>
      </c>
      <c r="DV127" s="2">
        <v>0</v>
      </c>
      <c r="DW127" s="2">
        <v>0</v>
      </c>
      <c r="DX127" s="2">
        <v>0</v>
      </c>
      <c r="DY127" s="2">
        <v>0</v>
      </c>
      <c r="DZ127" s="2">
        <v>0</v>
      </c>
      <c r="EA127" s="2">
        <v>0</v>
      </c>
      <c r="EB127" s="2">
        <v>0</v>
      </c>
      <c r="EC127" s="2">
        <v>0</v>
      </c>
      <c r="ED127" s="2">
        <v>0</v>
      </c>
      <c r="EE127" s="2">
        <v>0</v>
      </c>
      <c r="EF127" s="2">
        <v>0</v>
      </c>
      <c r="EG127" s="2">
        <v>0</v>
      </c>
      <c r="EH127" s="2">
        <v>0</v>
      </c>
      <c r="EI127" s="2">
        <v>0</v>
      </c>
    </row>
    <row r="128" spans="1:139" hidden="1" outlineLevel="1">
      <c r="A128" s="435"/>
      <c r="B128" s="18" t="s">
        <v>199</v>
      </c>
      <c r="C128" s="19" t="s">
        <v>76</v>
      </c>
      <c r="D128" s="2">
        <f>D122+D125</f>
        <v>5790.9702440171677</v>
      </c>
      <c r="E128" s="2">
        <f t="shared" ref="E128:BP128" si="83">E122+E125</f>
        <v>0</v>
      </c>
      <c r="F128" s="2">
        <f t="shared" si="83"/>
        <v>5790.9702440171532</v>
      </c>
      <c r="G128" s="2">
        <f t="shared" si="83"/>
        <v>-452360</v>
      </c>
      <c r="H128" s="2">
        <f t="shared" si="83"/>
        <v>-5036.4665626396309</v>
      </c>
      <c r="I128" s="2">
        <f t="shared" si="83"/>
        <v>0</v>
      </c>
      <c r="J128" s="2">
        <f t="shared" si="83"/>
        <v>0.20702925315708853</v>
      </c>
      <c r="K128" s="2">
        <f t="shared" si="83"/>
        <v>0</v>
      </c>
      <c r="L128" s="2">
        <f>L122+L125</f>
        <v>-29076.484846123843</v>
      </c>
      <c r="M128" s="2">
        <f t="shared" si="83"/>
        <v>0</v>
      </c>
      <c r="N128" s="2">
        <f t="shared" si="83"/>
        <v>-29076.484846123858</v>
      </c>
      <c r="O128" s="2">
        <f t="shared" si="83"/>
        <v>-37725.899766375194</v>
      </c>
      <c r="P128" s="2">
        <f t="shared" si="83"/>
        <v>0</v>
      </c>
      <c r="Q128" s="2">
        <f t="shared" si="83"/>
        <v>-37725.899766375209</v>
      </c>
      <c r="R128" s="2">
        <f t="shared" si="83"/>
        <v>-16172.976720765</v>
      </c>
      <c r="S128" s="2">
        <f t="shared" si="83"/>
        <v>0</v>
      </c>
      <c r="T128" s="2">
        <f t="shared" si="83"/>
        <v>-16172.976720765015</v>
      </c>
      <c r="U128" s="2">
        <f t="shared" si="83"/>
        <v>-1210.5408075986488</v>
      </c>
      <c r="V128" s="2">
        <f t="shared" si="83"/>
        <v>0</v>
      </c>
      <c r="W128" s="2">
        <f t="shared" si="83"/>
        <v>-1210.5408075986488</v>
      </c>
      <c r="X128" s="2">
        <f t="shared" si="83"/>
        <v>7138.1115620961064</v>
      </c>
      <c r="Y128" s="2">
        <f t="shared" si="83"/>
        <v>0</v>
      </c>
      <c r="Z128" s="2">
        <f t="shared" si="83"/>
        <v>7138.1115620960773</v>
      </c>
      <c r="AA128" s="2">
        <f t="shared" si="83"/>
        <v>-648270.49237824581</v>
      </c>
      <c r="AB128" s="2">
        <f t="shared" si="83"/>
        <v>0</v>
      </c>
      <c r="AC128" s="2">
        <f t="shared" si="83"/>
        <v>-648270.49237824581</v>
      </c>
      <c r="AD128" s="2">
        <f t="shared" si="83"/>
        <v>-670372.28393668006</v>
      </c>
      <c r="AE128" s="2">
        <f t="shared" si="83"/>
        <v>0</v>
      </c>
      <c r="AF128" s="2">
        <f t="shared" si="83"/>
        <v>-670372.28393668006</v>
      </c>
      <c r="AG128" s="2">
        <f t="shared" si="83"/>
        <v>-694816.47800011199</v>
      </c>
      <c r="AH128" s="2">
        <f t="shared" si="83"/>
        <v>0</v>
      </c>
      <c r="AI128" s="2">
        <f t="shared" si="83"/>
        <v>-694816.47800011199</v>
      </c>
      <c r="AJ128" s="2">
        <f t="shared" si="83"/>
        <v>-719046.20203329413</v>
      </c>
      <c r="AK128" s="2">
        <f t="shared" si="83"/>
        <v>0</v>
      </c>
      <c r="AL128" s="2">
        <f t="shared" si="83"/>
        <v>-719046.20203329413</v>
      </c>
      <c r="AM128" s="2">
        <f t="shared" si="83"/>
        <v>-744197.98906617006</v>
      </c>
      <c r="AN128" s="2">
        <f t="shared" si="83"/>
        <v>0</v>
      </c>
      <c r="AO128" s="2">
        <f t="shared" si="83"/>
        <v>-744197.98906617006</v>
      </c>
      <c r="AP128" s="2">
        <f t="shared" si="83"/>
        <v>-770111.83494188497</v>
      </c>
      <c r="AQ128" s="2">
        <f t="shared" si="83"/>
        <v>0</v>
      </c>
      <c r="AR128" s="2">
        <f t="shared" si="83"/>
        <v>-770111.83494188497</v>
      </c>
      <c r="AS128" s="2">
        <f t="shared" si="83"/>
        <v>-798078.73406785785</v>
      </c>
      <c r="AT128" s="2">
        <f t="shared" si="83"/>
        <v>0</v>
      </c>
      <c r="AU128" s="2">
        <f t="shared" si="83"/>
        <v>-798078.73406785785</v>
      </c>
      <c r="AV128" s="2">
        <f t="shared" si="83"/>
        <v>-826004.79358092928</v>
      </c>
      <c r="AW128" s="2">
        <f t="shared" si="83"/>
        <v>0</v>
      </c>
      <c r="AX128" s="2">
        <f t="shared" si="83"/>
        <v>-826004.79358092928</v>
      </c>
      <c r="AY128" s="2">
        <f t="shared" si="83"/>
        <v>-853855.67499300744</v>
      </c>
      <c r="AZ128" s="2">
        <f t="shared" si="83"/>
        <v>0</v>
      </c>
      <c r="BA128" s="2">
        <f t="shared" si="83"/>
        <v>-853855.67499300744</v>
      </c>
      <c r="BB128" s="2">
        <f t="shared" si="83"/>
        <v>-883310.33738496958</v>
      </c>
      <c r="BC128" s="2">
        <f t="shared" si="83"/>
        <v>0</v>
      </c>
      <c r="BD128" s="2">
        <f t="shared" si="83"/>
        <v>-883310.33738496958</v>
      </c>
      <c r="BE128" s="2">
        <f t="shared" si="83"/>
        <v>-915197.59346158116</v>
      </c>
      <c r="BF128" s="2">
        <f t="shared" si="83"/>
        <v>0</v>
      </c>
      <c r="BG128" s="2">
        <f t="shared" si="83"/>
        <v>-915197.59346158116</v>
      </c>
      <c r="BH128" s="2">
        <f t="shared" si="83"/>
        <v>-945312.86270506179</v>
      </c>
      <c r="BI128" s="2">
        <f t="shared" si="83"/>
        <v>0</v>
      </c>
      <c r="BJ128" s="2">
        <f t="shared" si="83"/>
        <v>-945312.86270506179</v>
      </c>
      <c r="BK128" s="2">
        <f t="shared" si="83"/>
        <v>-975905.78308385354</v>
      </c>
      <c r="BL128" s="2">
        <f t="shared" si="83"/>
        <v>0</v>
      </c>
      <c r="BM128" s="2">
        <f t="shared" si="83"/>
        <v>-975905.78308385354</v>
      </c>
      <c r="BN128" s="2">
        <f t="shared" si="83"/>
        <v>-1006150.8838577267</v>
      </c>
      <c r="BO128" s="2">
        <f t="shared" si="83"/>
        <v>0</v>
      </c>
      <c r="BP128" s="2">
        <f t="shared" si="83"/>
        <v>-1006150.8838577267</v>
      </c>
      <c r="BQ128" s="2">
        <f>BQ122+BQ125</f>
        <v>-1020517.7054017142</v>
      </c>
      <c r="BR128" s="2">
        <f>BR122+BR125</f>
        <v>0</v>
      </c>
      <c r="BS128" s="2">
        <f>BS122+BS125</f>
        <v>-1020517.7054017142</v>
      </c>
      <c r="BT128" s="2">
        <v>0</v>
      </c>
      <c r="BU128" s="2">
        <v>0</v>
      </c>
      <c r="BV128" s="2">
        <v>0</v>
      </c>
      <c r="BW128" s="2">
        <v>0</v>
      </c>
      <c r="BX128" s="2">
        <v>0</v>
      </c>
      <c r="BY128" s="2">
        <v>0</v>
      </c>
      <c r="BZ128" s="2">
        <v>0</v>
      </c>
      <c r="CA128" s="2">
        <v>0</v>
      </c>
      <c r="CB128" s="2">
        <v>0</v>
      </c>
      <c r="CC128" s="2">
        <v>0</v>
      </c>
      <c r="CD128" s="2">
        <v>0</v>
      </c>
      <c r="CE128" s="2">
        <v>0</v>
      </c>
      <c r="CF128" s="2">
        <v>0</v>
      </c>
      <c r="CG128" s="2">
        <v>0</v>
      </c>
      <c r="CH128" s="2">
        <v>0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v>0</v>
      </c>
      <c r="DA128" s="2">
        <v>0</v>
      </c>
      <c r="DB128" s="2">
        <v>0</v>
      </c>
      <c r="DC128" s="2">
        <v>0</v>
      </c>
      <c r="DD128" s="2">
        <v>0</v>
      </c>
      <c r="DE128" s="2">
        <v>0</v>
      </c>
      <c r="DF128" s="2">
        <v>0</v>
      </c>
      <c r="DG128" s="2">
        <v>0</v>
      </c>
      <c r="DH128" s="2">
        <v>0</v>
      </c>
      <c r="DI128" s="2">
        <v>0</v>
      </c>
      <c r="DJ128" s="2">
        <v>0</v>
      </c>
      <c r="DK128" s="2">
        <v>0</v>
      </c>
      <c r="DL128" s="2">
        <v>0</v>
      </c>
      <c r="DM128" s="2">
        <v>0</v>
      </c>
      <c r="DN128" s="2">
        <v>0</v>
      </c>
      <c r="DO128" s="2">
        <v>0</v>
      </c>
      <c r="DP128" s="2">
        <v>0</v>
      </c>
      <c r="DQ128" s="2">
        <v>0</v>
      </c>
      <c r="DR128" s="2">
        <v>0</v>
      </c>
      <c r="DS128" s="2">
        <v>0</v>
      </c>
      <c r="DT128" s="2">
        <v>0</v>
      </c>
      <c r="DU128" s="2">
        <v>0</v>
      </c>
      <c r="DV128" s="2">
        <v>0</v>
      </c>
      <c r="DW128" s="2">
        <v>0</v>
      </c>
      <c r="DX128" s="2">
        <v>0</v>
      </c>
      <c r="DY128" s="2">
        <v>0</v>
      </c>
      <c r="DZ128" s="2">
        <v>0</v>
      </c>
      <c r="EA128" s="2">
        <v>0</v>
      </c>
      <c r="EB128" s="2">
        <v>0</v>
      </c>
      <c r="EC128" s="2">
        <v>0</v>
      </c>
      <c r="ED128" s="2">
        <v>0</v>
      </c>
      <c r="EE128" s="2">
        <v>0</v>
      </c>
      <c r="EF128" s="2">
        <v>0</v>
      </c>
      <c r="EG128" s="2">
        <v>0</v>
      </c>
      <c r="EH128" s="2">
        <v>0</v>
      </c>
      <c r="EI128" s="2">
        <v>0</v>
      </c>
    </row>
    <row r="129" spans="1:139" ht="28.5" hidden="1" outlineLevel="1">
      <c r="A129" s="435"/>
      <c r="B129" s="18" t="s">
        <v>200</v>
      </c>
      <c r="C129" s="19" t="s">
        <v>76</v>
      </c>
      <c r="D129" s="2">
        <v>0</v>
      </c>
      <c r="E129" s="2"/>
      <c r="F129" s="2"/>
      <c r="G129" s="2">
        <v>0</v>
      </c>
      <c r="H129" s="2">
        <v>0</v>
      </c>
      <c r="I129" s="2"/>
      <c r="J129" s="2"/>
      <c r="K129" s="2">
        <v>0</v>
      </c>
      <c r="L129" s="2">
        <f>K129+L128</f>
        <v>-29076.484846123843</v>
      </c>
      <c r="M129" s="2"/>
      <c r="N129" s="2"/>
      <c r="O129" s="2">
        <f>L129+O128</f>
        <v>-66802.384612499038</v>
      </c>
      <c r="P129" s="2"/>
      <c r="Q129" s="2"/>
      <c r="R129" s="2">
        <f>O129+R128</f>
        <v>-82975.361333264038</v>
      </c>
      <c r="S129" s="2"/>
      <c r="T129" s="2"/>
      <c r="U129" s="2">
        <f>R129+U128</f>
        <v>-84185.902140862687</v>
      </c>
      <c r="V129" s="2"/>
      <c r="W129" s="2"/>
      <c r="X129" s="2">
        <f>U129+X128</f>
        <v>-77047.79057876658</v>
      </c>
      <c r="Y129" s="2"/>
      <c r="Z129" s="2"/>
      <c r="AA129" s="2">
        <f>X129+AA128</f>
        <v>-725318.28295701242</v>
      </c>
      <c r="AB129" s="2"/>
      <c r="AC129" s="2"/>
      <c r="AD129" s="2">
        <f>AA129+AD128</f>
        <v>-1395690.5668936926</v>
      </c>
      <c r="AE129" s="2"/>
      <c r="AF129" s="2"/>
      <c r="AG129" s="2">
        <f>AD129+AG128</f>
        <v>-2090507.0448938045</v>
      </c>
      <c r="AH129" s="2"/>
      <c r="AI129" s="2"/>
      <c r="AJ129" s="2">
        <f>AG129+AJ128</f>
        <v>-2809553.2469270984</v>
      </c>
      <c r="AK129" s="2"/>
      <c r="AL129" s="2"/>
      <c r="AM129" s="2">
        <f>AJ129+AM128</f>
        <v>-3553751.2359932684</v>
      </c>
      <c r="AN129" s="2"/>
      <c r="AO129" s="2"/>
      <c r="AP129" s="2">
        <f>AM129+AP128</f>
        <v>-4323863.0709351534</v>
      </c>
      <c r="AQ129" s="2"/>
      <c r="AR129" s="2"/>
      <c r="AS129" s="2">
        <f>AP129+AS128</f>
        <v>-5121941.8050030116</v>
      </c>
      <c r="AT129" s="2"/>
      <c r="AU129" s="2"/>
      <c r="AV129" s="2">
        <f>AS129+AV128</f>
        <v>-5947946.5985839404</v>
      </c>
      <c r="AW129" s="2"/>
      <c r="AX129" s="2"/>
      <c r="AY129" s="2">
        <f>AV129+AY128</f>
        <v>-6801802.2735769479</v>
      </c>
      <c r="AZ129" s="2"/>
      <c r="BA129" s="2"/>
      <c r="BB129" s="2">
        <f>AY129+BB128</f>
        <v>-7685112.6109619178</v>
      </c>
      <c r="BC129" s="2"/>
      <c r="BD129" s="2"/>
      <c r="BE129" s="2">
        <f>BB129+BE128</f>
        <v>-8600310.2044234984</v>
      </c>
      <c r="BF129" s="2"/>
      <c r="BG129" s="2"/>
      <c r="BH129" s="2">
        <f>BE129+BH128</f>
        <v>-9545623.0671285596</v>
      </c>
      <c r="BI129" s="2"/>
      <c r="BJ129" s="2"/>
      <c r="BK129" s="2">
        <f>BH129+BK128</f>
        <v>-10521528.850212414</v>
      </c>
      <c r="BL129" s="2"/>
      <c r="BM129" s="2"/>
      <c r="BN129" s="2">
        <f>BK129+BN128</f>
        <v>-11527679.734070141</v>
      </c>
      <c r="BO129" s="2"/>
      <c r="BP129" s="2"/>
      <c r="BQ129" s="2">
        <f>BN129+BQ128</f>
        <v>-12548197.439471856</v>
      </c>
      <c r="BR129" s="2"/>
      <c r="BS129" s="2"/>
      <c r="BT129" s="2">
        <v>0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2">
        <v>0</v>
      </c>
      <c r="CB129" s="2">
        <v>0</v>
      </c>
      <c r="CC129" s="2">
        <v>0</v>
      </c>
      <c r="CD129" s="2">
        <v>0</v>
      </c>
      <c r="CE129" s="2">
        <v>0</v>
      </c>
      <c r="CF129" s="2">
        <v>0</v>
      </c>
      <c r="CG129" s="2">
        <v>0</v>
      </c>
      <c r="CH129" s="2">
        <v>0</v>
      </c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v>0</v>
      </c>
      <c r="DA129" s="2">
        <v>0</v>
      </c>
      <c r="DB129" s="2">
        <v>0</v>
      </c>
      <c r="DC129" s="2">
        <v>0</v>
      </c>
      <c r="DD129" s="2">
        <v>0</v>
      </c>
      <c r="DE129" s="2">
        <v>0</v>
      </c>
      <c r="DF129" s="2">
        <v>0</v>
      </c>
      <c r="DG129" s="2">
        <v>0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0</v>
      </c>
      <c r="DO129" s="2">
        <v>0</v>
      </c>
      <c r="DP129" s="2">
        <v>0</v>
      </c>
      <c r="DQ129" s="2">
        <v>0</v>
      </c>
      <c r="DR129" s="2">
        <v>0</v>
      </c>
      <c r="DS129" s="2">
        <v>0</v>
      </c>
      <c r="DT129" s="2">
        <v>0</v>
      </c>
      <c r="DU129" s="2">
        <v>0</v>
      </c>
      <c r="DV129" s="2">
        <v>0</v>
      </c>
      <c r="DW129" s="2">
        <v>0</v>
      </c>
      <c r="DX129" s="2">
        <v>0</v>
      </c>
      <c r="DY129" s="2">
        <v>0</v>
      </c>
      <c r="DZ129" s="2">
        <v>0</v>
      </c>
      <c r="EA129" s="2">
        <v>0</v>
      </c>
      <c r="EB129" s="2">
        <v>0</v>
      </c>
      <c r="EC129" s="2">
        <v>0</v>
      </c>
      <c r="ED129" s="2">
        <v>0</v>
      </c>
      <c r="EE129" s="2">
        <v>0</v>
      </c>
      <c r="EF129" s="2">
        <v>0</v>
      </c>
      <c r="EG129" s="2">
        <v>0</v>
      </c>
      <c r="EH129" s="2">
        <v>0</v>
      </c>
      <c r="EI129" s="2">
        <v>0</v>
      </c>
    </row>
    <row r="130" spans="1:139" hidden="1" outlineLevel="1">
      <c r="A130" s="436"/>
      <c r="B130" s="18" t="s">
        <v>197</v>
      </c>
      <c r="C130" s="19" t="s">
        <v>76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>
        <v>0</v>
      </c>
      <c r="L130" s="2">
        <f>BQ129</f>
        <v>-12548197.439471856</v>
      </c>
      <c r="M130" s="2"/>
      <c r="N130" s="2"/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2">
        <v>0</v>
      </c>
      <c r="AX130" s="2">
        <v>0</v>
      </c>
      <c r="AY130" s="2">
        <v>0</v>
      </c>
      <c r="AZ130" s="2">
        <v>0</v>
      </c>
      <c r="BA130" s="2">
        <v>0</v>
      </c>
      <c r="BB130" s="2">
        <v>0</v>
      </c>
      <c r="BC130" s="2">
        <v>0</v>
      </c>
      <c r="BD130" s="2">
        <v>0</v>
      </c>
      <c r="BE130" s="2">
        <v>0</v>
      </c>
      <c r="BF130" s="2">
        <v>0</v>
      </c>
      <c r="BG130" s="2">
        <v>0</v>
      </c>
      <c r="BH130" s="2">
        <v>0</v>
      </c>
      <c r="BI130" s="2">
        <v>0</v>
      </c>
      <c r="BJ130" s="2">
        <v>0</v>
      </c>
      <c r="BK130" s="2">
        <v>0</v>
      </c>
      <c r="BL130" s="2">
        <v>0</v>
      </c>
      <c r="BM130" s="2">
        <v>0</v>
      </c>
      <c r="BN130" s="2">
        <v>0</v>
      </c>
      <c r="BO130" s="2">
        <v>0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0</v>
      </c>
      <c r="BW130" s="2">
        <v>0</v>
      </c>
      <c r="BX130" s="2">
        <v>0</v>
      </c>
      <c r="BY130" s="2">
        <v>0</v>
      </c>
      <c r="BZ130" s="2">
        <v>0</v>
      </c>
      <c r="CA130" s="2">
        <v>0</v>
      </c>
      <c r="CB130" s="2">
        <v>0</v>
      </c>
      <c r="CC130" s="2">
        <v>0</v>
      </c>
      <c r="CD130" s="2">
        <v>0</v>
      </c>
      <c r="CE130" s="2">
        <v>0</v>
      </c>
      <c r="CF130" s="2">
        <v>0</v>
      </c>
      <c r="CG130" s="2">
        <v>0</v>
      </c>
      <c r="CH130" s="2">
        <v>0</v>
      </c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v>0</v>
      </c>
      <c r="DA130" s="2">
        <v>0</v>
      </c>
      <c r="DB130" s="2">
        <v>0</v>
      </c>
      <c r="DC130" s="2">
        <v>0</v>
      </c>
      <c r="DD130" s="2">
        <v>0</v>
      </c>
      <c r="DE130" s="2">
        <v>0</v>
      </c>
      <c r="DF130" s="2">
        <v>0</v>
      </c>
      <c r="DG130" s="2">
        <v>0</v>
      </c>
      <c r="DH130" s="2">
        <v>0</v>
      </c>
      <c r="DI130" s="2">
        <v>0</v>
      </c>
      <c r="DJ130" s="2">
        <v>0</v>
      </c>
      <c r="DK130" s="2">
        <v>0</v>
      </c>
      <c r="DL130" s="2">
        <v>0</v>
      </c>
      <c r="DM130" s="2">
        <v>0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2">
        <v>0</v>
      </c>
      <c r="DU130" s="2">
        <v>0</v>
      </c>
      <c r="DV130" s="2">
        <v>0</v>
      </c>
      <c r="DW130" s="2">
        <v>0</v>
      </c>
      <c r="DX130" s="2">
        <v>0</v>
      </c>
      <c r="DY130" s="2">
        <v>0</v>
      </c>
      <c r="DZ130" s="2">
        <v>0</v>
      </c>
      <c r="EA130" s="2">
        <v>0</v>
      </c>
      <c r="EB130" s="2">
        <v>0</v>
      </c>
      <c r="EC130" s="2">
        <v>0</v>
      </c>
      <c r="ED130" s="2">
        <v>0</v>
      </c>
      <c r="EE130" s="2">
        <v>0</v>
      </c>
      <c r="EF130" s="2">
        <v>0</v>
      </c>
      <c r="EG130" s="2">
        <v>0</v>
      </c>
      <c r="EH130" s="2">
        <v>0</v>
      </c>
      <c r="EI130" s="2">
        <v>0</v>
      </c>
    </row>
    <row r="131" spans="1:139" hidden="1" outlineLevel="1">
      <c r="A131" s="427" t="s">
        <v>9</v>
      </c>
      <c r="B131" s="18" t="s">
        <v>195</v>
      </c>
      <c r="C131" s="19" t="s">
        <v>76</v>
      </c>
      <c r="D131" s="2" t="e">
        <f>#REF!-D62</f>
        <v>#REF!</v>
      </c>
      <c r="E131" s="2" t="e">
        <f>#REF!-E62</f>
        <v>#REF!</v>
      </c>
      <c r="F131" s="2" t="e">
        <f>#REF!-F62</f>
        <v>#REF!</v>
      </c>
      <c r="G131" s="2" t="e">
        <f>#REF!-G62</f>
        <v>#REF!</v>
      </c>
      <c r="H131" s="2" t="e">
        <f>#REF!-H62</f>
        <v>#REF!</v>
      </c>
      <c r="I131" s="2" t="e">
        <f>#REF!-I62</f>
        <v>#REF!</v>
      </c>
      <c r="J131" s="2" t="e">
        <f>#REF!-J62</f>
        <v>#REF!</v>
      </c>
      <c r="K131" s="2" t="e">
        <f>#REF!-K62</f>
        <v>#REF!</v>
      </c>
      <c r="L131" s="2" t="e">
        <f>#REF!-L62</f>
        <v>#REF!</v>
      </c>
      <c r="M131" s="2" t="e">
        <f>#REF!-M62</f>
        <v>#REF!</v>
      </c>
      <c r="N131" s="2" t="e">
        <f>#REF!-N62</f>
        <v>#REF!</v>
      </c>
      <c r="O131" s="2" t="e">
        <f>#REF!-O62</f>
        <v>#REF!</v>
      </c>
      <c r="P131" s="2" t="e">
        <f>#REF!-P62</f>
        <v>#REF!</v>
      </c>
      <c r="Q131" s="2" t="e">
        <f>#REF!-Q62</f>
        <v>#REF!</v>
      </c>
      <c r="R131" s="2" t="e">
        <f>#REF!-R62</f>
        <v>#REF!</v>
      </c>
      <c r="S131" s="2" t="e">
        <f>#REF!-S62</f>
        <v>#REF!</v>
      </c>
      <c r="T131" s="2" t="e">
        <f>#REF!-T62</f>
        <v>#REF!</v>
      </c>
      <c r="U131" s="2" t="e">
        <f>#REF!-U62</f>
        <v>#REF!</v>
      </c>
      <c r="V131" s="2" t="e">
        <f>#REF!-V62</f>
        <v>#REF!</v>
      </c>
      <c r="W131" s="2" t="e">
        <f>#REF!-W62</f>
        <v>#REF!</v>
      </c>
      <c r="X131" s="2" t="e">
        <f>#REF!-X62</f>
        <v>#REF!</v>
      </c>
      <c r="Y131" s="2" t="e">
        <f>#REF!-Y62</f>
        <v>#REF!</v>
      </c>
      <c r="Z131" s="2" t="e">
        <f>#REF!-Z62</f>
        <v>#REF!</v>
      </c>
      <c r="AA131" s="2" t="e">
        <f>#REF!-AA62</f>
        <v>#REF!</v>
      </c>
      <c r="AB131" s="2" t="e">
        <f>#REF!-AB62</f>
        <v>#REF!</v>
      </c>
      <c r="AC131" s="2" t="e">
        <f>#REF!-AC62</f>
        <v>#REF!</v>
      </c>
      <c r="AD131" s="2" t="e">
        <f>#REF!-AD62</f>
        <v>#REF!</v>
      </c>
      <c r="AE131" s="2" t="e">
        <f>#REF!-AE62</f>
        <v>#REF!</v>
      </c>
      <c r="AF131" s="2" t="e">
        <f>#REF!-AF62</f>
        <v>#REF!</v>
      </c>
      <c r="AG131" s="2" t="e">
        <f>#REF!-AG62</f>
        <v>#REF!</v>
      </c>
      <c r="AH131" s="2" t="e">
        <f>#REF!-AH62</f>
        <v>#REF!</v>
      </c>
      <c r="AI131" s="2" t="e">
        <f>#REF!-AI62</f>
        <v>#REF!</v>
      </c>
      <c r="AJ131" s="2" t="e">
        <f>#REF!-AJ62</f>
        <v>#REF!</v>
      </c>
      <c r="AK131" s="2" t="e">
        <f>#REF!-AK62</f>
        <v>#REF!</v>
      </c>
      <c r="AL131" s="2" t="e">
        <f>#REF!-AL62</f>
        <v>#REF!</v>
      </c>
      <c r="AM131" s="2" t="e">
        <f>#REF!-AM62</f>
        <v>#REF!</v>
      </c>
      <c r="AN131" s="2" t="e">
        <f>#REF!-AN62</f>
        <v>#REF!</v>
      </c>
      <c r="AO131" s="2" t="e">
        <f>#REF!-AO62</f>
        <v>#REF!</v>
      </c>
      <c r="AP131" s="2" t="e">
        <f>#REF!-AP62</f>
        <v>#REF!</v>
      </c>
      <c r="AQ131" s="2" t="e">
        <f>#REF!-AQ62</f>
        <v>#REF!</v>
      </c>
      <c r="AR131" s="2" t="e">
        <f>#REF!-AR62</f>
        <v>#REF!</v>
      </c>
      <c r="AS131" s="2" t="e">
        <f>#REF!-AS62</f>
        <v>#REF!</v>
      </c>
      <c r="AT131" s="2" t="e">
        <f>#REF!-AT62</f>
        <v>#REF!</v>
      </c>
      <c r="AU131" s="2" t="e">
        <f>#REF!-AU62</f>
        <v>#REF!</v>
      </c>
      <c r="AV131" s="2" t="e">
        <f>#REF!-AV62</f>
        <v>#REF!</v>
      </c>
      <c r="AW131" s="2" t="e">
        <f>#REF!-AW62</f>
        <v>#REF!</v>
      </c>
      <c r="AX131" s="2" t="e">
        <f>#REF!-AX62</f>
        <v>#REF!</v>
      </c>
      <c r="AY131" s="2" t="e">
        <f>#REF!-AY62</f>
        <v>#REF!</v>
      </c>
      <c r="AZ131" s="2" t="e">
        <f>#REF!-AZ62</f>
        <v>#REF!</v>
      </c>
      <c r="BA131" s="2" t="e">
        <f>#REF!-BA62</f>
        <v>#REF!</v>
      </c>
      <c r="BB131" s="2" t="e">
        <f>#REF!-BB62</f>
        <v>#REF!</v>
      </c>
      <c r="BC131" s="2" t="e">
        <f>#REF!-BC62</f>
        <v>#REF!</v>
      </c>
      <c r="BD131" s="2" t="e">
        <f>#REF!-BD62</f>
        <v>#REF!</v>
      </c>
      <c r="BE131" s="2" t="e">
        <f>#REF!-BE62</f>
        <v>#REF!</v>
      </c>
      <c r="BF131" s="2" t="e">
        <f>#REF!-BF62</f>
        <v>#REF!</v>
      </c>
      <c r="BG131" s="2" t="e">
        <f>#REF!-BG62</f>
        <v>#REF!</v>
      </c>
      <c r="BH131" s="2" t="e">
        <f>#REF!-BH62</f>
        <v>#REF!</v>
      </c>
      <c r="BI131" s="2" t="e">
        <f>#REF!-BI62</f>
        <v>#REF!</v>
      </c>
      <c r="BJ131" s="2" t="e">
        <f>#REF!-BJ62</f>
        <v>#REF!</v>
      </c>
      <c r="BK131" s="2" t="e">
        <f>#REF!-BK62</f>
        <v>#REF!</v>
      </c>
      <c r="BL131" s="2" t="e">
        <f>#REF!-BL62</f>
        <v>#REF!</v>
      </c>
      <c r="BM131" s="2" t="e">
        <f>#REF!-BM62</f>
        <v>#REF!</v>
      </c>
      <c r="BN131" s="2" t="e">
        <f>#REF!-BN62</f>
        <v>#REF!</v>
      </c>
      <c r="BO131" s="2" t="e">
        <f>#REF!-BO62</f>
        <v>#REF!</v>
      </c>
      <c r="BP131" s="2" t="e">
        <f>#REF!-BP62</f>
        <v>#REF!</v>
      </c>
      <c r="BQ131" s="2" t="e">
        <f>#REF!-BQ62</f>
        <v>#REF!</v>
      </c>
      <c r="BR131" s="2" t="e">
        <f>#REF!-BR62</f>
        <v>#REF!</v>
      </c>
      <c r="BS131" s="2" t="e">
        <f>#REF!-BS62</f>
        <v>#REF!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2">
        <v>0</v>
      </c>
      <c r="CB131" s="2">
        <v>0</v>
      </c>
      <c r="CC131" s="2">
        <v>0</v>
      </c>
      <c r="CD131" s="2">
        <v>0</v>
      </c>
      <c r="CE131" s="2">
        <v>0</v>
      </c>
      <c r="CF131" s="2">
        <v>0</v>
      </c>
      <c r="CG131" s="2">
        <v>0</v>
      </c>
      <c r="CH131" s="2">
        <v>0</v>
      </c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v>0</v>
      </c>
      <c r="DA131" s="2">
        <v>0</v>
      </c>
      <c r="DB131" s="2">
        <v>0</v>
      </c>
      <c r="DC131" s="2">
        <v>0</v>
      </c>
      <c r="DD131" s="2">
        <v>0</v>
      </c>
      <c r="DE131" s="2">
        <v>0</v>
      </c>
      <c r="DF131" s="2">
        <v>0</v>
      </c>
      <c r="DG131" s="2">
        <v>0</v>
      </c>
      <c r="DH131" s="2">
        <v>0</v>
      </c>
      <c r="DI131" s="2">
        <v>0</v>
      </c>
      <c r="DJ131" s="2">
        <v>0</v>
      </c>
      <c r="DK131" s="2">
        <v>0</v>
      </c>
      <c r="DL131" s="2">
        <v>0</v>
      </c>
      <c r="DM131" s="2">
        <v>0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2">
        <v>0</v>
      </c>
      <c r="DU131" s="2">
        <v>0</v>
      </c>
      <c r="DV131" s="2">
        <v>0</v>
      </c>
      <c r="DW131" s="2">
        <v>0</v>
      </c>
      <c r="DX131" s="2">
        <v>0</v>
      </c>
      <c r="DY131" s="2">
        <v>0</v>
      </c>
      <c r="DZ131" s="2">
        <v>0</v>
      </c>
      <c r="EA131" s="2">
        <v>0</v>
      </c>
      <c r="EB131" s="2">
        <v>0</v>
      </c>
      <c r="EC131" s="2">
        <v>0</v>
      </c>
      <c r="ED131" s="2">
        <v>0</v>
      </c>
      <c r="EE131" s="2">
        <v>0</v>
      </c>
      <c r="EF131" s="2">
        <v>0</v>
      </c>
      <c r="EG131" s="2">
        <v>0</v>
      </c>
      <c r="EH131" s="2">
        <v>0</v>
      </c>
      <c r="EI131" s="2">
        <v>0</v>
      </c>
    </row>
    <row r="132" spans="1:139" hidden="1" outlineLevel="1">
      <c r="A132" s="428"/>
      <c r="B132" s="18" t="s">
        <v>196</v>
      </c>
      <c r="C132" s="19" t="s">
        <v>76</v>
      </c>
      <c r="D132" s="2">
        <v>0</v>
      </c>
      <c r="E132" s="2"/>
      <c r="F132" s="2"/>
      <c r="G132" s="2">
        <v>0</v>
      </c>
      <c r="H132" s="2">
        <v>0</v>
      </c>
      <c r="I132" s="2"/>
      <c r="J132" s="2"/>
      <c r="K132" s="2">
        <v>0</v>
      </c>
      <c r="L132" s="2" t="e">
        <f>K132+L131</f>
        <v>#REF!</v>
      </c>
      <c r="M132" s="2"/>
      <c r="N132" s="2"/>
      <c r="O132" s="2" t="e">
        <f>L132+O131</f>
        <v>#REF!</v>
      </c>
      <c r="P132" s="2"/>
      <c r="Q132" s="2"/>
      <c r="R132" s="2" t="e">
        <f>O132+R131</f>
        <v>#REF!</v>
      </c>
      <c r="S132" s="2"/>
      <c r="T132" s="2"/>
      <c r="U132" s="2" t="e">
        <f>R132+U131</f>
        <v>#REF!</v>
      </c>
      <c r="V132" s="2"/>
      <c r="W132" s="2"/>
      <c r="X132" s="2" t="e">
        <f>U132+X131</f>
        <v>#REF!</v>
      </c>
      <c r="Y132" s="2"/>
      <c r="Z132" s="2"/>
      <c r="AA132" s="2" t="e">
        <f>X132+AA131</f>
        <v>#REF!</v>
      </c>
      <c r="AB132" s="2"/>
      <c r="AC132" s="2"/>
      <c r="AD132" s="2" t="e">
        <f>AA132+AD131</f>
        <v>#REF!</v>
      </c>
      <c r="AE132" s="2"/>
      <c r="AF132" s="2"/>
      <c r="AG132" s="2" t="e">
        <f>AD132+AG131</f>
        <v>#REF!</v>
      </c>
      <c r="AH132" s="2"/>
      <c r="AI132" s="2"/>
      <c r="AJ132" s="2" t="e">
        <f>AG132+AJ131</f>
        <v>#REF!</v>
      </c>
      <c r="AK132" s="2"/>
      <c r="AL132" s="2"/>
      <c r="AM132" s="2" t="e">
        <f>AJ132+AM131</f>
        <v>#REF!</v>
      </c>
      <c r="AN132" s="2"/>
      <c r="AO132" s="2"/>
      <c r="AP132" s="2" t="e">
        <f>AM132+AP131</f>
        <v>#REF!</v>
      </c>
      <c r="AQ132" s="2"/>
      <c r="AR132" s="2"/>
      <c r="AS132" s="2" t="e">
        <f>AP132+AS131</f>
        <v>#REF!</v>
      </c>
      <c r="AT132" s="2"/>
      <c r="AU132" s="2"/>
      <c r="AV132" s="2" t="e">
        <f>AS132+AV131</f>
        <v>#REF!</v>
      </c>
      <c r="AW132" s="2"/>
      <c r="AX132" s="2"/>
      <c r="AY132" s="2" t="e">
        <f>AV132+AY131</f>
        <v>#REF!</v>
      </c>
      <c r="AZ132" s="2"/>
      <c r="BA132" s="2"/>
      <c r="BB132" s="2" t="e">
        <f>AY132+BB131</f>
        <v>#REF!</v>
      </c>
      <c r="BC132" s="2"/>
      <c r="BD132" s="2"/>
      <c r="BE132" s="2" t="e">
        <f>BB132+BE131</f>
        <v>#REF!</v>
      </c>
      <c r="BF132" s="2"/>
      <c r="BG132" s="2"/>
      <c r="BH132" s="2" t="e">
        <f>BE132+BH131</f>
        <v>#REF!</v>
      </c>
      <c r="BI132" s="2"/>
      <c r="BJ132" s="2"/>
      <c r="BK132" s="2" t="e">
        <f>BH132+BK131</f>
        <v>#REF!</v>
      </c>
      <c r="BL132" s="2"/>
      <c r="BM132" s="2"/>
      <c r="BN132" s="2" t="e">
        <f>BK132+BN131</f>
        <v>#REF!</v>
      </c>
      <c r="BO132" s="2"/>
      <c r="BP132" s="2"/>
      <c r="BQ132" s="2" t="e">
        <f>BN132+BQ131</f>
        <v>#REF!</v>
      </c>
      <c r="BR132" s="2"/>
      <c r="BS132" s="2"/>
      <c r="BT132" s="2">
        <v>0</v>
      </c>
      <c r="BU132" s="2">
        <v>0</v>
      </c>
      <c r="BV132" s="2">
        <v>0</v>
      </c>
      <c r="BW132" s="2">
        <v>0</v>
      </c>
      <c r="BX132" s="2">
        <v>0</v>
      </c>
      <c r="BY132" s="2">
        <v>0</v>
      </c>
      <c r="BZ132" s="2">
        <v>0</v>
      </c>
      <c r="CA132" s="2">
        <v>0</v>
      </c>
      <c r="CB132" s="2">
        <v>0</v>
      </c>
      <c r="CC132" s="2">
        <v>0</v>
      </c>
      <c r="CD132" s="2">
        <v>0</v>
      </c>
      <c r="CE132" s="2">
        <v>0</v>
      </c>
      <c r="CF132" s="2">
        <v>0</v>
      </c>
      <c r="CG132" s="2">
        <v>0</v>
      </c>
      <c r="CH132" s="2">
        <v>0</v>
      </c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v>0</v>
      </c>
      <c r="DA132" s="2">
        <v>0</v>
      </c>
      <c r="DB132" s="2">
        <v>0</v>
      </c>
      <c r="DC132" s="2">
        <v>0</v>
      </c>
      <c r="DD132" s="2">
        <v>0</v>
      </c>
      <c r="DE132" s="2">
        <v>0</v>
      </c>
      <c r="DF132" s="2">
        <v>0</v>
      </c>
      <c r="DG132" s="2">
        <v>0</v>
      </c>
      <c r="DH132" s="2">
        <v>0</v>
      </c>
      <c r="DI132" s="2">
        <v>0</v>
      </c>
      <c r="DJ132" s="2">
        <v>0</v>
      </c>
      <c r="DK132" s="2">
        <v>0</v>
      </c>
      <c r="DL132" s="2">
        <v>0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2">
        <v>0</v>
      </c>
      <c r="DU132" s="2">
        <v>0</v>
      </c>
      <c r="DV132" s="2">
        <v>0</v>
      </c>
      <c r="DW132" s="2">
        <v>0</v>
      </c>
      <c r="DX132" s="2">
        <v>0</v>
      </c>
      <c r="DY132" s="2">
        <v>0</v>
      </c>
      <c r="DZ132" s="2">
        <v>0</v>
      </c>
      <c r="EA132" s="2">
        <v>0</v>
      </c>
      <c r="EB132" s="2">
        <v>0</v>
      </c>
      <c r="EC132" s="2">
        <v>0</v>
      </c>
      <c r="ED132" s="2">
        <v>0</v>
      </c>
      <c r="EE132" s="2">
        <v>0</v>
      </c>
      <c r="EF132" s="2">
        <v>0</v>
      </c>
      <c r="EG132" s="2">
        <v>0</v>
      </c>
      <c r="EH132" s="2">
        <v>0</v>
      </c>
      <c r="EI132" s="2">
        <v>0</v>
      </c>
    </row>
    <row r="133" spans="1:139" hidden="1" outlineLevel="1">
      <c r="A133" s="428"/>
      <c r="B133" s="18" t="s">
        <v>197</v>
      </c>
      <c r="C133" s="19"/>
      <c r="E133" s="2"/>
      <c r="F133" s="2"/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 t="e">
        <f>BQ132</f>
        <v>#REF!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2">
        <v>0</v>
      </c>
      <c r="AX133" s="2">
        <v>0</v>
      </c>
      <c r="AY133" s="2">
        <v>0</v>
      </c>
      <c r="AZ133" s="2">
        <v>0</v>
      </c>
      <c r="BA133" s="2">
        <v>0</v>
      </c>
      <c r="BB133" s="2">
        <v>0</v>
      </c>
      <c r="BC133" s="2">
        <v>0</v>
      </c>
      <c r="BD133" s="2">
        <v>0</v>
      </c>
      <c r="BE133" s="2">
        <v>0</v>
      </c>
      <c r="BF133" s="2">
        <v>0</v>
      </c>
      <c r="BG133" s="2">
        <v>0</v>
      </c>
      <c r="BH133" s="2">
        <v>0</v>
      </c>
      <c r="BI133" s="2">
        <v>0</v>
      </c>
      <c r="BJ133" s="2">
        <v>0</v>
      </c>
      <c r="BK133" s="2">
        <v>0</v>
      </c>
      <c r="BL133" s="2">
        <v>0</v>
      </c>
      <c r="BM133" s="2">
        <v>0</v>
      </c>
      <c r="BN133" s="2">
        <v>0</v>
      </c>
      <c r="BO133" s="2">
        <v>0</v>
      </c>
      <c r="BP133" s="2">
        <v>0</v>
      </c>
      <c r="BQ133" s="2">
        <v>0</v>
      </c>
      <c r="BR133" s="2">
        <v>0</v>
      </c>
      <c r="BS133" s="2">
        <v>0</v>
      </c>
      <c r="BT133" s="2">
        <v>0</v>
      </c>
      <c r="BU133" s="2">
        <v>0</v>
      </c>
      <c r="BV133" s="2">
        <v>0</v>
      </c>
      <c r="BW133" s="2">
        <v>0</v>
      </c>
      <c r="BX133" s="2">
        <v>0</v>
      </c>
      <c r="BY133" s="2">
        <v>0</v>
      </c>
      <c r="BZ133" s="2">
        <v>0</v>
      </c>
      <c r="CA133" s="2">
        <v>0</v>
      </c>
      <c r="CB133" s="2">
        <v>0</v>
      </c>
      <c r="CC133" s="2">
        <v>0</v>
      </c>
      <c r="CD133" s="2">
        <v>0</v>
      </c>
      <c r="CE133" s="2">
        <v>0</v>
      </c>
      <c r="CF133" s="2">
        <v>0</v>
      </c>
      <c r="CG133" s="2">
        <v>0</v>
      </c>
      <c r="CH133" s="2">
        <v>0</v>
      </c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v>0</v>
      </c>
      <c r="DA133" s="2">
        <v>0</v>
      </c>
      <c r="DB133" s="2">
        <v>0</v>
      </c>
      <c r="DC133" s="2">
        <v>0</v>
      </c>
      <c r="DD133" s="2">
        <v>0</v>
      </c>
      <c r="DE133" s="2">
        <v>0</v>
      </c>
      <c r="DF133" s="2">
        <v>0</v>
      </c>
      <c r="DG133" s="2">
        <v>0</v>
      </c>
      <c r="DH133" s="2">
        <v>0</v>
      </c>
      <c r="DI133" s="2">
        <v>0</v>
      </c>
      <c r="DJ133" s="2">
        <v>0</v>
      </c>
      <c r="DK133" s="2">
        <v>0</v>
      </c>
      <c r="DL133" s="2">
        <v>0</v>
      </c>
      <c r="DM133" s="2">
        <v>0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2">
        <v>0</v>
      </c>
      <c r="DU133" s="2">
        <v>0</v>
      </c>
      <c r="DV133" s="2">
        <v>0</v>
      </c>
      <c r="DW133" s="2">
        <v>0</v>
      </c>
      <c r="DX133" s="2">
        <v>0</v>
      </c>
      <c r="DY133" s="2">
        <v>0</v>
      </c>
      <c r="DZ133" s="2">
        <v>0</v>
      </c>
      <c r="EA133" s="2">
        <v>0</v>
      </c>
      <c r="EB133" s="2">
        <v>0</v>
      </c>
      <c r="EC133" s="2">
        <v>0</v>
      </c>
      <c r="ED133" s="2">
        <v>0</v>
      </c>
      <c r="EE133" s="2">
        <v>0</v>
      </c>
      <c r="EF133" s="2">
        <v>0</v>
      </c>
      <c r="EG133" s="2">
        <v>0</v>
      </c>
      <c r="EH133" s="2">
        <v>0</v>
      </c>
      <c r="EI133" s="2">
        <v>0</v>
      </c>
    </row>
    <row r="134" spans="1:139" hidden="1" outlineLevel="1">
      <c r="A134" s="428"/>
      <c r="B134" s="18" t="s">
        <v>198</v>
      </c>
      <c r="C134" s="19" t="s">
        <v>76</v>
      </c>
      <c r="D134" s="2" t="e">
        <f>BT134</f>
        <v>#REF!</v>
      </c>
      <c r="E134" s="2" t="e">
        <f t="shared" ref="E134:BO134" si="84">BU134</f>
        <v>#REF!</v>
      </c>
      <c r="F134" s="2" t="e">
        <f t="shared" si="84"/>
        <v>#REF!</v>
      </c>
      <c r="G134" s="2" t="e">
        <f t="shared" si="84"/>
        <v>#REF!</v>
      </c>
      <c r="H134" s="2" t="e">
        <f t="shared" si="84"/>
        <v>#REF!</v>
      </c>
      <c r="I134" s="2" t="e">
        <f t="shared" si="84"/>
        <v>#REF!</v>
      </c>
      <c r="J134" s="2" t="e">
        <f t="shared" si="84"/>
        <v>#REF!</v>
      </c>
      <c r="K134" s="2" t="e">
        <f t="shared" si="84"/>
        <v>#REF!</v>
      </c>
      <c r="L134" s="2" t="e">
        <f>CB134</f>
        <v>#REF!</v>
      </c>
      <c r="M134" s="2" t="e">
        <f t="shared" si="84"/>
        <v>#REF!</v>
      </c>
      <c r="N134" s="2" t="e">
        <f t="shared" si="84"/>
        <v>#REF!</v>
      </c>
      <c r="O134" s="2" t="e">
        <f t="shared" si="84"/>
        <v>#REF!</v>
      </c>
      <c r="P134" s="2" t="e">
        <f t="shared" si="84"/>
        <v>#REF!</v>
      </c>
      <c r="Q134" s="2" t="e">
        <f t="shared" si="84"/>
        <v>#REF!</v>
      </c>
      <c r="R134" s="2" t="e">
        <f t="shared" si="84"/>
        <v>#REF!</v>
      </c>
      <c r="S134" s="2" t="e">
        <f t="shared" si="84"/>
        <v>#REF!</v>
      </c>
      <c r="T134" s="2" t="e">
        <f t="shared" si="84"/>
        <v>#REF!</v>
      </c>
      <c r="U134" s="2" t="e">
        <f t="shared" si="84"/>
        <v>#REF!</v>
      </c>
      <c r="V134" s="2" t="e">
        <f t="shared" si="84"/>
        <v>#REF!</v>
      </c>
      <c r="W134" s="2" t="e">
        <f t="shared" si="84"/>
        <v>#REF!</v>
      </c>
      <c r="X134" s="2" t="e">
        <f t="shared" si="84"/>
        <v>#REF!</v>
      </c>
      <c r="Y134" s="2" t="e">
        <f t="shared" si="84"/>
        <v>#REF!</v>
      </c>
      <c r="Z134" s="2" t="e">
        <f t="shared" si="84"/>
        <v>#REF!</v>
      </c>
      <c r="AA134" s="2" t="e">
        <f t="shared" si="84"/>
        <v>#REF!</v>
      </c>
      <c r="AB134" s="2" t="e">
        <f t="shared" si="84"/>
        <v>#REF!</v>
      </c>
      <c r="AC134" s="2" t="e">
        <f t="shared" si="84"/>
        <v>#REF!</v>
      </c>
      <c r="AD134" s="2" t="e">
        <f t="shared" si="84"/>
        <v>#REF!</v>
      </c>
      <c r="AE134" s="2" t="e">
        <f t="shared" si="84"/>
        <v>#REF!</v>
      </c>
      <c r="AF134" s="2" t="e">
        <f t="shared" si="84"/>
        <v>#REF!</v>
      </c>
      <c r="AG134" s="2" t="e">
        <f t="shared" si="84"/>
        <v>#REF!</v>
      </c>
      <c r="AH134" s="2" t="e">
        <f t="shared" si="84"/>
        <v>#REF!</v>
      </c>
      <c r="AI134" s="2" t="e">
        <f t="shared" si="84"/>
        <v>#REF!</v>
      </c>
      <c r="AJ134" s="2" t="e">
        <f t="shared" si="84"/>
        <v>#REF!</v>
      </c>
      <c r="AK134" s="2" t="e">
        <f t="shared" si="84"/>
        <v>#REF!</v>
      </c>
      <c r="AL134" s="2" t="e">
        <f t="shared" si="84"/>
        <v>#REF!</v>
      </c>
      <c r="AM134" s="2" t="e">
        <f t="shared" si="84"/>
        <v>#REF!</v>
      </c>
      <c r="AN134" s="2" t="e">
        <f t="shared" si="84"/>
        <v>#REF!</v>
      </c>
      <c r="AO134" s="2" t="e">
        <f t="shared" si="84"/>
        <v>#REF!</v>
      </c>
      <c r="AP134" s="2" t="e">
        <f t="shared" si="84"/>
        <v>#REF!</v>
      </c>
      <c r="AQ134" s="2" t="e">
        <f t="shared" si="84"/>
        <v>#REF!</v>
      </c>
      <c r="AR134" s="2" t="e">
        <f t="shared" si="84"/>
        <v>#REF!</v>
      </c>
      <c r="AS134" s="2" t="e">
        <f t="shared" si="84"/>
        <v>#REF!</v>
      </c>
      <c r="AT134" s="2" t="e">
        <f t="shared" si="84"/>
        <v>#REF!</v>
      </c>
      <c r="AU134" s="2" t="e">
        <f t="shared" si="84"/>
        <v>#REF!</v>
      </c>
      <c r="AV134" s="2" t="e">
        <f t="shared" si="84"/>
        <v>#REF!</v>
      </c>
      <c r="AW134" s="2" t="e">
        <f t="shared" si="84"/>
        <v>#REF!</v>
      </c>
      <c r="AX134" s="2" t="e">
        <f t="shared" si="84"/>
        <v>#REF!</v>
      </c>
      <c r="AY134" s="2" t="e">
        <f t="shared" si="84"/>
        <v>#REF!</v>
      </c>
      <c r="AZ134" s="2" t="e">
        <f t="shared" si="84"/>
        <v>#REF!</v>
      </c>
      <c r="BA134" s="2" t="e">
        <f t="shared" si="84"/>
        <v>#REF!</v>
      </c>
      <c r="BB134" s="2" t="e">
        <f t="shared" si="84"/>
        <v>#REF!</v>
      </c>
      <c r="BC134" s="2" t="e">
        <f t="shared" si="84"/>
        <v>#REF!</v>
      </c>
      <c r="BD134" s="2" t="e">
        <f t="shared" si="84"/>
        <v>#REF!</v>
      </c>
      <c r="BE134" s="2" t="e">
        <f t="shared" si="84"/>
        <v>#REF!</v>
      </c>
      <c r="BF134" s="2" t="e">
        <f t="shared" si="84"/>
        <v>#REF!</v>
      </c>
      <c r="BG134" s="2" t="e">
        <f t="shared" si="84"/>
        <v>#REF!</v>
      </c>
      <c r="BH134" s="2" t="e">
        <f t="shared" si="84"/>
        <v>#REF!</v>
      </c>
      <c r="BI134" s="2" t="e">
        <f t="shared" si="84"/>
        <v>#REF!</v>
      </c>
      <c r="BJ134" s="2" t="e">
        <f t="shared" si="84"/>
        <v>#REF!</v>
      </c>
      <c r="BK134" s="2" t="e">
        <f t="shared" si="84"/>
        <v>#REF!</v>
      </c>
      <c r="BL134" s="2" t="e">
        <f t="shared" si="84"/>
        <v>#REF!</v>
      </c>
      <c r="BM134" s="2" t="e">
        <f t="shared" si="84"/>
        <v>#REF!</v>
      </c>
      <c r="BN134" s="2" t="e">
        <f t="shared" si="84"/>
        <v>#REF!</v>
      </c>
      <c r="BO134" s="2" t="e">
        <f t="shared" si="84"/>
        <v>#REF!</v>
      </c>
      <c r="BP134" s="2" t="e">
        <f>EF134</f>
        <v>#REF!</v>
      </c>
      <c r="BQ134" s="2" t="e">
        <f>EG134</f>
        <v>#REF!</v>
      </c>
      <c r="BR134" s="2" t="e">
        <f>EH134</f>
        <v>#REF!</v>
      </c>
      <c r="BS134" s="2" t="e">
        <f>EI134</f>
        <v>#REF!</v>
      </c>
      <c r="BT134" s="2" t="e">
        <f>#REF!-BT62</f>
        <v>#REF!</v>
      </c>
      <c r="BU134" s="2" t="e">
        <f>#REF!-BU62</f>
        <v>#REF!</v>
      </c>
      <c r="BV134" s="2" t="e">
        <f>#REF!-BV62</f>
        <v>#REF!</v>
      </c>
      <c r="BW134" s="2" t="e">
        <f>#REF!-BW62</f>
        <v>#REF!</v>
      </c>
      <c r="BX134" s="2" t="e">
        <f>#REF!-BX62</f>
        <v>#REF!</v>
      </c>
      <c r="BY134" s="2" t="e">
        <f>#REF!-BY62</f>
        <v>#REF!</v>
      </c>
      <c r="BZ134" s="2" t="e">
        <f>#REF!-BZ62</f>
        <v>#REF!</v>
      </c>
      <c r="CA134" s="2" t="e">
        <f>#REF!-CA62</f>
        <v>#REF!</v>
      </c>
      <c r="CB134" s="2" t="e">
        <f>#REF!-CB62</f>
        <v>#REF!</v>
      </c>
      <c r="CC134" s="2" t="e">
        <f>#REF!-CC62</f>
        <v>#REF!</v>
      </c>
      <c r="CD134" s="2" t="e">
        <f>#REF!-CD62</f>
        <v>#REF!</v>
      </c>
      <c r="CE134" s="2" t="e">
        <f>#REF!-CE62</f>
        <v>#REF!</v>
      </c>
      <c r="CF134" s="2" t="e">
        <f>#REF!-CF62</f>
        <v>#REF!</v>
      </c>
      <c r="CG134" s="2" t="e">
        <f>#REF!-CG62</f>
        <v>#REF!</v>
      </c>
      <c r="CH134" s="2" t="e">
        <f>#REF!-CH62</f>
        <v>#REF!</v>
      </c>
      <c r="CI134" s="2" t="e">
        <f>#REF!-CI62</f>
        <v>#REF!</v>
      </c>
      <c r="CJ134" s="2" t="e">
        <f>#REF!-CJ62</f>
        <v>#REF!</v>
      </c>
      <c r="CK134" s="2" t="e">
        <f>#REF!-CK62</f>
        <v>#REF!</v>
      </c>
      <c r="CL134" s="2" t="e">
        <f>#REF!-CL62</f>
        <v>#REF!</v>
      </c>
      <c r="CM134" s="2" t="e">
        <f>#REF!-CM62</f>
        <v>#REF!</v>
      </c>
      <c r="CN134" s="2" t="e">
        <f>#REF!-CN62</f>
        <v>#REF!</v>
      </c>
      <c r="CO134" s="2" t="e">
        <f>#REF!-CO62</f>
        <v>#REF!</v>
      </c>
      <c r="CP134" s="2" t="e">
        <f>#REF!-CP62</f>
        <v>#REF!</v>
      </c>
      <c r="CQ134" s="2" t="e">
        <f>#REF!-CQ62</f>
        <v>#REF!</v>
      </c>
      <c r="CR134" s="2" t="e">
        <f>#REF!-CR62</f>
        <v>#REF!</v>
      </c>
      <c r="CS134" s="2" t="e">
        <f>#REF!-CS62</f>
        <v>#REF!</v>
      </c>
      <c r="CT134" s="2" t="e">
        <f>#REF!-CT62</f>
        <v>#REF!</v>
      </c>
      <c r="CU134" s="2" t="e">
        <f>#REF!-CU62</f>
        <v>#REF!</v>
      </c>
      <c r="CV134" s="2" t="e">
        <f>#REF!-CV62</f>
        <v>#REF!</v>
      </c>
      <c r="CW134" s="2" t="e">
        <f>#REF!-CW62</f>
        <v>#REF!</v>
      </c>
      <c r="CX134" s="2" t="e">
        <f>#REF!-CX62</f>
        <v>#REF!</v>
      </c>
      <c r="CY134" s="2" t="e">
        <f>#REF!-CY62</f>
        <v>#REF!</v>
      </c>
      <c r="CZ134" s="2" t="e">
        <f>#REF!-CZ62</f>
        <v>#REF!</v>
      </c>
      <c r="DA134" s="2" t="e">
        <f>#REF!-DA62</f>
        <v>#REF!</v>
      </c>
      <c r="DB134" s="2" t="e">
        <f>#REF!-DB62</f>
        <v>#REF!</v>
      </c>
      <c r="DC134" s="2" t="e">
        <f>#REF!-DC62</f>
        <v>#REF!</v>
      </c>
      <c r="DD134" s="2" t="e">
        <f>#REF!-DD62</f>
        <v>#REF!</v>
      </c>
      <c r="DE134" s="2" t="e">
        <f>#REF!-DE62</f>
        <v>#REF!</v>
      </c>
      <c r="DF134" s="2" t="e">
        <f>#REF!-DF62</f>
        <v>#REF!</v>
      </c>
      <c r="DG134" s="2" t="e">
        <f>#REF!-DG62</f>
        <v>#REF!</v>
      </c>
      <c r="DH134" s="2" t="e">
        <f>#REF!-DH62</f>
        <v>#REF!</v>
      </c>
      <c r="DI134" s="2" t="e">
        <f>#REF!-DI62</f>
        <v>#REF!</v>
      </c>
      <c r="DJ134" s="2" t="e">
        <f>#REF!-DJ62</f>
        <v>#REF!</v>
      </c>
      <c r="DK134" s="2" t="e">
        <f>#REF!-DK62</f>
        <v>#REF!</v>
      </c>
      <c r="DL134" s="2" t="e">
        <f>#REF!-DL62</f>
        <v>#REF!</v>
      </c>
      <c r="DM134" s="2" t="e">
        <f>#REF!-DM62</f>
        <v>#REF!</v>
      </c>
      <c r="DN134" s="2" t="e">
        <f>#REF!-DN62</f>
        <v>#REF!</v>
      </c>
      <c r="DO134" s="2" t="e">
        <f>#REF!-DO62</f>
        <v>#REF!</v>
      </c>
      <c r="DP134" s="2" t="e">
        <f>#REF!-DP62</f>
        <v>#REF!</v>
      </c>
      <c r="DQ134" s="2" t="e">
        <f>#REF!-DQ62</f>
        <v>#REF!</v>
      </c>
      <c r="DR134" s="2" t="e">
        <f>#REF!-DR62</f>
        <v>#REF!</v>
      </c>
      <c r="DS134" s="2" t="e">
        <f>#REF!-DS62</f>
        <v>#REF!</v>
      </c>
      <c r="DT134" s="2" t="e">
        <f>#REF!-DT62</f>
        <v>#REF!</v>
      </c>
      <c r="DU134" s="2" t="e">
        <f>#REF!-DU62</f>
        <v>#REF!</v>
      </c>
      <c r="DV134" s="2" t="e">
        <f>#REF!-DV62</f>
        <v>#REF!</v>
      </c>
      <c r="DW134" s="2" t="e">
        <f>#REF!-DW62</f>
        <v>#REF!</v>
      </c>
      <c r="DX134" s="2" t="e">
        <f>#REF!-DX62</f>
        <v>#REF!</v>
      </c>
      <c r="DY134" s="2" t="e">
        <f>#REF!-DY62</f>
        <v>#REF!</v>
      </c>
      <c r="DZ134" s="2" t="e">
        <f>#REF!-DZ62</f>
        <v>#REF!</v>
      </c>
      <c r="EA134" s="2" t="e">
        <f>#REF!-EA62</f>
        <v>#REF!</v>
      </c>
      <c r="EB134" s="2" t="e">
        <f>#REF!-EB62</f>
        <v>#REF!</v>
      </c>
      <c r="EC134" s="2" t="e">
        <f>#REF!-EC62</f>
        <v>#REF!</v>
      </c>
      <c r="ED134" s="2" t="e">
        <f>#REF!-ED62</f>
        <v>#REF!</v>
      </c>
      <c r="EE134" s="2" t="e">
        <f>#REF!-EE62</f>
        <v>#REF!</v>
      </c>
      <c r="EF134" s="2" t="e">
        <f>#REF!-EF62</f>
        <v>#REF!</v>
      </c>
      <c r="EG134" s="2" t="e">
        <f>#REF!-EG62</f>
        <v>#REF!</v>
      </c>
      <c r="EH134" s="2" t="e">
        <f>#REF!-EH62</f>
        <v>#REF!</v>
      </c>
      <c r="EI134" s="2" t="e">
        <f>#REF!-EI62</f>
        <v>#REF!</v>
      </c>
    </row>
    <row r="135" spans="1:139" hidden="1" outlineLevel="1">
      <c r="A135" s="428"/>
      <c r="B135" s="18" t="s">
        <v>196</v>
      </c>
      <c r="C135" s="19" t="s">
        <v>76</v>
      </c>
      <c r="D135" s="2">
        <v>0</v>
      </c>
      <c r="E135" s="2"/>
      <c r="F135" s="2"/>
      <c r="G135" s="2">
        <v>0</v>
      </c>
      <c r="H135" s="2">
        <v>0</v>
      </c>
      <c r="I135" s="2"/>
      <c r="J135" s="2"/>
      <c r="K135" s="2">
        <v>0</v>
      </c>
      <c r="L135" s="2" t="e">
        <f>K135+L134</f>
        <v>#REF!</v>
      </c>
      <c r="M135" s="2"/>
      <c r="N135" s="2"/>
      <c r="O135" s="2" t="e">
        <f>L135+O134</f>
        <v>#REF!</v>
      </c>
      <c r="P135" s="2"/>
      <c r="Q135" s="2"/>
      <c r="R135" s="2" t="e">
        <f>O135+R134</f>
        <v>#REF!</v>
      </c>
      <c r="S135" s="2"/>
      <c r="T135" s="2"/>
      <c r="U135" s="2" t="e">
        <f>R135+U134</f>
        <v>#REF!</v>
      </c>
      <c r="V135" s="2"/>
      <c r="W135" s="2"/>
      <c r="X135" s="2" t="e">
        <f>U135+X134</f>
        <v>#REF!</v>
      </c>
      <c r="Y135" s="2"/>
      <c r="Z135" s="2"/>
      <c r="AA135" s="2" t="e">
        <f>X135+AA134</f>
        <v>#REF!</v>
      </c>
      <c r="AB135" s="2"/>
      <c r="AC135" s="2"/>
      <c r="AD135" s="2" t="e">
        <f>AA135+AD134</f>
        <v>#REF!</v>
      </c>
      <c r="AE135" s="2"/>
      <c r="AF135" s="2"/>
      <c r="AG135" s="2" t="e">
        <f>AD135+AG134</f>
        <v>#REF!</v>
      </c>
      <c r="AH135" s="2"/>
      <c r="AI135" s="2"/>
      <c r="AJ135" s="2" t="e">
        <f>AG135+AJ134</f>
        <v>#REF!</v>
      </c>
      <c r="AK135" s="2"/>
      <c r="AL135" s="2"/>
      <c r="AM135" s="2" t="e">
        <f>AJ135+AM134</f>
        <v>#REF!</v>
      </c>
      <c r="AN135" s="2"/>
      <c r="AO135" s="2"/>
      <c r="AP135" s="2" t="e">
        <f>AM135+AP134</f>
        <v>#REF!</v>
      </c>
      <c r="AQ135" s="2"/>
      <c r="AR135" s="2"/>
      <c r="AS135" s="2" t="e">
        <f>AP135+AS134</f>
        <v>#REF!</v>
      </c>
      <c r="AT135" s="2"/>
      <c r="AU135" s="2"/>
      <c r="AV135" s="2" t="e">
        <f>AS135+AV134</f>
        <v>#REF!</v>
      </c>
      <c r="AW135" s="2"/>
      <c r="AX135" s="2"/>
      <c r="AY135" s="2" t="e">
        <f>AV135+AY134</f>
        <v>#REF!</v>
      </c>
      <c r="AZ135" s="2"/>
      <c r="BA135" s="2"/>
      <c r="BB135" s="2" t="e">
        <f>AY135+BB134</f>
        <v>#REF!</v>
      </c>
      <c r="BC135" s="2"/>
      <c r="BD135" s="2"/>
      <c r="BE135" s="2" t="e">
        <f>BB135+BE134</f>
        <v>#REF!</v>
      </c>
      <c r="BF135" s="2"/>
      <c r="BG135" s="2"/>
      <c r="BH135" s="2" t="e">
        <f>BE135+BH134</f>
        <v>#REF!</v>
      </c>
      <c r="BI135" s="2"/>
      <c r="BJ135" s="2"/>
      <c r="BK135" s="2" t="e">
        <f>BH135+BK134</f>
        <v>#REF!</v>
      </c>
      <c r="BL135" s="2"/>
      <c r="BM135" s="2"/>
      <c r="BN135" s="2" t="e">
        <f>BK135+BN134</f>
        <v>#REF!</v>
      </c>
      <c r="BO135" s="2"/>
      <c r="BP135" s="2"/>
      <c r="BQ135" s="2" t="e">
        <f>BN135+BQ134</f>
        <v>#REF!</v>
      </c>
      <c r="BR135" s="2"/>
      <c r="BS135" s="2"/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2">
        <v>0</v>
      </c>
      <c r="CB135" s="2">
        <v>0</v>
      </c>
      <c r="CC135" s="2">
        <v>0</v>
      </c>
      <c r="CD135" s="2">
        <v>0</v>
      </c>
      <c r="CE135" s="2">
        <v>0</v>
      </c>
      <c r="CF135" s="2">
        <v>0</v>
      </c>
      <c r="CG135" s="2">
        <v>0</v>
      </c>
      <c r="CH135" s="2">
        <v>0</v>
      </c>
      <c r="CI135" s="2">
        <v>0</v>
      </c>
      <c r="CJ135" s="2">
        <v>0</v>
      </c>
      <c r="CK135" s="2">
        <v>0</v>
      </c>
      <c r="CL135" s="2">
        <v>0</v>
      </c>
      <c r="CM135" s="2">
        <v>0</v>
      </c>
      <c r="CN135" s="2">
        <v>0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v>0</v>
      </c>
      <c r="DA135" s="2">
        <v>0</v>
      </c>
      <c r="DB135" s="2">
        <v>0</v>
      </c>
      <c r="DC135" s="2">
        <v>0</v>
      </c>
      <c r="DD135" s="2">
        <v>0</v>
      </c>
      <c r="DE135" s="2">
        <v>0</v>
      </c>
      <c r="DF135" s="2">
        <v>0</v>
      </c>
      <c r="DG135" s="2">
        <v>0</v>
      </c>
      <c r="DH135" s="2">
        <v>0</v>
      </c>
      <c r="DI135" s="2">
        <v>0</v>
      </c>
      <c r="DJ135" s="2">
        <v>0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2">
        <v>0</v>
      </c>
      <c r="DU135" s="2">
        <v>0</v>
      </c>
      <c r="DV135" s="2">
        <v>0</v>
      </c>
      <c r="DW135" s="2">
        <v>0</v>
      </c>
      <c r="DX135" s="2">
        <v>0</v>
      </c>
      <c r="DY135" s="2">
        <v>0</v>
      </c>
      <c r="DZ135" s="2">
        <v>0</v>
      </c>
      <c r="EA135" s="2">
        <v>0</v>
      </c>
      <c r="EB135" s="2">
        <v>0</v>
      </c>
      <c r="EC135" s="2">
        <v>0</v>
      </c>
      <c r="ED135" s="2">
        <v>0</v>
      </c>
      <c r="EE135" s="2">
        <v>0</v>
      </c>
      <c r="EF135" s="2">
        <v>0</v>
      </c>
      <c r="EG135" s="2">
        <v>0</v>
      </c>
      <c r="EH135" s="2">
        <v>0</v>
      </c>
      <c r="EI135" s="2">
        <v>0</v>
      </c>
    </row>
    <row r="136" spans="1:139" hidden="1" outlineLevel="1">
      <c r="A136" s="428"/>
      <c r="B136" s="18" t="s">
        <v>197</v>
      </c>
      <c r="C136" s="19"/>
      <c r="E136" s="2"/>
      <c r="F136" s="2"/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 t="e">
        <f>BQ135</f>
        <v>#REF!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2">
        <v>0</v>
      </c>
      <c r="AX136" s="2">
        <v>0</v>
      </c>
      <c r="AY136" s="2">
        <v>0</v>
      </c>
      <c r="AZ136" s="2">
        <v>0</v>
      </c>
      <c r="BA136" s="2">
        <v>0</v>
      </c>
      <c r="BB136" s="2">
        <v>0</v>
      </c>
      <c r="BC136" s="2">
        <v>0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0</v>
      </c>
      <c r="BJ136" s="2">
        <v>0</v>
      </c>
      <c r="BK136" s="2">
        <v>0</v>
      </c>
      <c r="BL136" s="2">
        <v>0</v>
      </c>
      <c r="BM136" s="2">
        <v>0</v>
      </c>
      <c r="BN136" s="2">
        <v>0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0</v>
      </c>
      <c r="BW136" s="2">
        <v>0</v>
      </c>
      <c r="BX136" s="2">
        <v>0</v>
      </c>
      <c r="BY136" s="2">
        <v>0</v>
      </c>
      <c r="BZ136" s="2">
        <v>0</v>
      </c>
      <c r="CA136" s="2">
        <v>0</v>
      </c>
      <c r="CB136" s="2">
        <v>0</v>
      </c>
      <c r="CC136" s="2">
        <v>0</v>
      </c>
      <c r="CD136" s="2">
        <v>0</v>
      </c>
      <c r="CE136" s="2">
        <v>0</v>
      </c>
      <c r="CF136" s="2">
        <v>0</v>
      </c>
      <c r="CG136" s="2">
        <v>0</v>
      </c>
      <c r="CH136" s="2">
        <v>0</v>
      </c>
      <c r="CI136" s="2">
        <v>0</v>
      </c>
      <c r="CJ136" s="2">
        <v>0</v>
      </c>
      <c r="CK136" s="2">
        <v>0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v>0</v>
      </c>
      <c r="DA136" s="2">
        <v>0</v>
      </c>
      <c r="DB136" s="2">
        <v>0</v>
      </c>
      <c r="DC136" s="2">
        <v>0</v>
      </c>
      <c r="DD136" s="2">
        <v>0</v>
      </c>
      <c r="DE136" s="2">
        <v>0</v>
      </c>
      <c r="DF136" s="2">
        <v>0</v>
      </c>
      <c r="DG136" s="2">
        <v>0</v>
      </c>
      <c r="DH136" s="2">
        <v>0</v>
      </c>
      <c r="DI136" s="2">
        <v>0</v>
      </c>
      <c r="DJ136" s="2">
        <v>0</v>
      </c>
      <c r="DK136" s="2">
        <v>0</v>
      </c>
      <c r="DL136" s="2">
        <v>0</v>
      </c>
      <c r="DM136" s="2">
        <v>0</v>
      </c>
      <c r="DN136" s="2">
        <v>0</v>
      </c>
      <c r="DO136" s="2">
        <v>0</v>
      </c>
      <c r="DP136" s="2">
        <v>0</v>
      </c>
      <c r="DQ136" s="2">
        <v>0</v>
      </c>
      <c r="DR136" s="2">
        <v>0</v>
      </c>
      <c r="DS136" s="2">
        <v>0</v>
      </c>
      <c r="DT136" s="2">
        <v>0</v>
      </c>
      <c r="DU136" s="2">
        <v>0</v>
      </c>
      <c r="DV136" s="2">
        <v>0</v>
      </c>
      <c r="DW136" s="2">
        <v>0</v>
      </c>
      <c r="DX136" s="2">
        <v>0</v>
      </c>
      <c r="DY136" s="2">
        <v>0</v>
      </c>
      <c r="DZ136" s="2">
        <v>0</v>
      </c>
      <c r="EA136" s="2">
        <v>0</v>
      </c>
      <c r="EB136" s="2">
        <v>0</v>
      </c>
      <c r="EC136" s="2">
        <v>0</v>
      </c>
      <c r="ED136" s="2">
        <v>0</v>
      </c>
      <c r="EE136" s="2">
        <v>0</v>
      </c>
      <c r="EF136" s="2">
        <v>0</v>
      </c>
      <c r="EG136" s="2">
        <v>0</v>
      </c>
      <c r="EH136" s="2">
        <v>0</v>
      </c>
      <c r="EI136" s="2">
        <v>0</v>
      </c>
    </row>
    <row r="137" spans="1:139" hidden="1" outlineLevel="1">
      <c r="A137" s="428"/>
      <c r="B137" s="18" t="s">
        <v>199</v>
      </c>
      <c r="C137" s="19" t="s">
        <v>76</v>
      </c>
      <c r="D137" s="2" t="e">
        <f>D131+D134</f>
        <v>#REF!</v>
      </c>
      <c r="E137" s="2" t="e">
        <f t="shared" ref="E137:BP137" si="85">E131+E134</f>
        <v>#REF!</v>
      </c>
      <c r="F137" s="2" t="e">
        <f t="shared" si="85"/>
        <v>#REF!</v>
      </c>
      <c r="G137" s="2" t="e">
        <f t="shared" si="85"/>
        <v>#REF!</v>
      </c>
      <c r="H137" s="2" t="e">
        <f t="shared" si="85"/>
        <v>#REF!</v>
      </c>
      <c r="I137" s="2" t="e">
        <f t="shared" si="85"/>
        <v>#REF!</v>
      </c>
      <c r="J137" s="2" t="e">
        <f t="shared" si="85"/>
        <v>#REF!</v>
      </c>
      <c r="K137" s="2" t="e">
        <f t="shared" si="85"/>
        <v>#REF!</v>
      </c>
      <c r="L137" s="2" t="e">
        <f>L131+L134</f>
        <v>#REF!</v>
      </c>
      <c r="M137" s="2" t="e">
        <f t="shared" si="85"/>
        <v>#REF!</v>
      </c>
      <c r="N137" s="2" t="e">
        <f t="shared" si="85"/>
        <v>#REF!</v>
      </c>
      <c r="O137" s="2" t="e">
        <f t="shared" si="85"/>
        <v>#REF!</v>
      </c>
      <c r="P137" s="2" t="e">
        <f t="shared" si="85"/>
        <v>#REF!</v>
      </c>
      <c r="Q137" s="2" t="e">
        <f t="shared" si="85"/>
        <v>#REF!</v>
      </c>
      <c r="R137" s="2" t="e">
        <f t="shared" si="85"/>
        <v>#REF!</v>
      </c>
      <c r="S137" s="2" t="e">
        <f t="shared" si="85"/>
        <v>#REF!</v>
      </c>
      <c r="T137" s="2" t="e">
        <f t="shared" si="85"/>
        <v>#REF!</v>
      </c>
      <c r="U137" s="2" t="e">
        <f t="shared" si="85"/>
        <v>#REF!</v>
      </c>
      <c r="V137" s="2" t="e">
        <f t="shared" si="85"/>
        <v>#REF!</v>
      </c>
      <c r="W137" s="2" t="e">
        <f t="shared" si="85"/>
        <v>#REF!</v>
      </c>
      <c r="X137" s="2" t="e">
        <f t="shared" si="85"/>
        <v>#REF!</v>
      </c>
      <c r="Y137" s="2" t="e">
        <f t="shared" si="85"/>
        <v>#REF!</v>
      </c>
      <c r="Z137" s="2" t="e">
        <f t="shared" si="85"/>
        <v>#REF!</v>
      </c>
      <c r="AA137" s="2" t="e">
        <f t="shared" si="85"/>
        <v>#REF!</v>
      </c>
      <c r="AB137" s="2" t="e">
        <f t="shared" si="85"/>
        <v>#REF!</v>
      </c>
      <c r="AC137" s="2" t="e">
        <f t="shared" si="85"/>
        <v>#REF!</v>
      </c>
      <c r="AD137" s="2" t="e">
        <f t="shared" si="85"/>
        <v>#REF!</v>
      </c>
      <c r="AE137" s="2" t="e">
        <f t="shared" si="85"/>
        <v>#REF!</v>
      </c>
      <c r="AF137" s="2" t="e">
        <f t="shared" si="85"/>
        <v>#REF!</v>
      </c>
      <c r="AG137" s="2" t="e">
        <f t="shared" si="85"/>
        <v>#REF!</v>
      </c>
      <c r="AH137" s="2" t="e">
        <f t="shared" si="85"/>
        <v>#REF!</v>
      </c>
      <c r="AI137" s="2" t="e">
        <f t="shared" si="85"/>
        <v>#REF!</v>
      </c>
      <c r="AJ137" s="2" t="e">
        <f t="shared" si="85"/>
        <v>#REF!</v>
      </c>
      <c r="AK137" s="2" t="e">
        <f t="shared" si="85"/>
        <v>#REF!</v>
      </c>
      <c r="AL137" s="2" t="e">
        <f t="shared" si="85"/>
        <v>#REF!</v>
      </c>
      <c r="AM137" s="2" t="e">
        <f t="shared" si="85"/>
        <v>#REF!</v>
      </c>
      <c r="AN137" s="2" t="e">
        <f t="shared" si="85"/>
        <v>#REF!</v>
      </c>
      <c r="AO137" s="2" t="e">
        <f t="shared" si="85"/>
        <v>#REF!</v>
      </c>
      <c r="AP137" s="2" t="e">
        <f t="shared" si="85"/>
        <v>#REF!</v>
      </c>
      <c r="AQ137" s="2" t="e">
        <f t="shared" si="85"/>
        <v>#REF!</v>
      </c>
      <c r="AR137" s="2" t="e">
        <f t="shared" si="85"/>
        <v>#REF!</v>
      </c>
      <c r="AS137" s="2" t="e">
        <f t="shared" si="85"/>
        <v>#REF!</v>
      </c>
      <c r="AT137" s="2" t="e">
        <f t="shared" si="85"/>
        <v>#REF!</v>
      </c>
      <c r="AU137" s="2" t="e">
        <f t="shared" si="85"/>
        <v>#REF!</v>
      </c>
      <c r="AV137" s="2" t="e">
        <f t="shared" si="85"/>
        <v>#REF!</v>
      </c>
      <c r="AW137" s="2" t="e">
        <f t="shared" si="85"/>
        <v>#REF!</v>
      </c>
      <c r="AX137" s="2" t="e">
        <f t="shared" si="85"/>
        <v>#REF!</v>
      </c>
      <c r="AY137" s="2" t="e">
        <f t="shared" si="85"/>
        <v>#REF!</v>
      </c>
      <c r="AZ137" s="2" t="e">
        <f t="shared" si="85"/>
        <v>#REF!</v>
      </c>
      <c r="BA137" s="2" t="e">
        <f t="shared" si="85"/>
        <v>#REF!</v>
      </c>
      <c r="BB137" s="2" t="e">
        <f t="shared" si="85"/>
        <v>#REF!</v>
      </c>
      <c r="BC137" s="2" t="e">
        <f t="shared" si="85"/>
        <v>#REF!</v>
      </c>
      <c r="BD137" s="2" t="e">
        <f t="shared" si="85"/>
        <v>#REF!</v>
      </c>
      <c r="BE137" s="2" t="e">
        <f t="shared" si="85"/>
        <v>#REF!</v>
      </c>
      <c r="BF137" s="2" t="e">
        <f t="shared" si="85"/>
        <v>#REF!</v>
      </c>
      <c r="BG137" s="2" t="e">
        <f t="shared" si="85"/>
        <v>#REF!</v>
      </c>
      <c r="BH137" s="2" t="e">
        <f t="shared" si="85"/>
        <v>#REF!</v>
      </c>
      <c r="BI137" s="2" t="e">
        <f t="shared" si="85"/>
        <v>#REF!</v>
      </c>
      <c r="BJ137" s="2" t="e">
        <f t="shared" si="85"/>
        <v>#REF!</v>
      </c>
      <c r="BK137" s="2" t="e">
        <f t="shared" si="85"/>
        <v>#REF!</v>
      </c>
      <c r="BL137" s="2" t="e">
        <f t="shared" si="85"/>
        <v>#REF!</v>
      </c>
      <c r="BM137" s="2" t="e">
        <f t="shared" si="85"/>
        <v>#REF!</v>
      </c>
      <c r="BN137" s="2" t="e">
        <f t="shared" si="85"/>
        <v>#REF!</v>
      </c>
      <c r="BO137" s="2" t="e">
        <f t="shared" si="85"/>
        <v>#REF!</v>
      </c>
      <c r="BP137" s="2" t="e">
        <f t="shared" si="85"/>
        <v>#REF!</v>
      </c>
      <c r="BQ137" s="2" t="e">
        <f>BQ131+BQ134</f>
        <v>#REF!</v>
      </c>
      <c r="BR137" s="2" t="e">
        <f>BR131+BR134</f>
        <v>#REF!</v>
      </c>
      <c r="BS137" s="2" t="e">
        <f>BS131+BS134</f>
        <v>#REF!</v>
      </c>
      <c r="BT137" s="2">
        <v>0</v>
      </c>
      <c r="BU137" s="2">
        <v>0</v>
      </c>
      <c r="BV137" s="2">
        <v>0</v>
      </c>
      <c r="BW137" s="2">
        <v>0</v>
      </c>
      <c r="BX137" s="2">
        <v>0</v>
      </c>
      <c r="BY137" s="2">
        <v>0</v>
      </c>
      <c r="BZ137" s="2">
        <v>0</v>
      </c>
      <c r="CA137" s="2">
        <v>0</v>
      </c>
      <c r="CB137" s="2">
        <v>0</v>
      </c>
      <c r="CC137" s="2">
        <v>0</v>
      </c>
      <c r="CD137" s="2">
        <v>0</v>
      </c>
      <c r="CE137" s="2">
        <v>0</v>
      </c>
      <c r="CF137" s="2">
        <v>0</v>
      </c>
      <c r="CG137" s="2">
        <v>0</v>
      </c>
      <c r="CH137" s="2">
        <v>0</v>
      </c>
      <c r="CI137" s="2">
        <v>0</v>
      </c>
      <c r="CJ137" s="2">
        <v>0</v>
      </c>
      <c r="CK137" s="2">
        <v>0</v>
      </c>
      <c r="CL137" s="2">
        <v>0</v>
      </c>
      <c r="CM137" s="2">
        <v>0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v>0</v>
      </c>
      <c r="DA137" s="2">
        <v>0</v>
      </c>
      <c r="DB137" s="2">
        <v>0</v>
      </c>
      <c r="DC137" s="2">
        <v>0</v>
      </c>
      <c r="DD137" s="2">
        <v>0</v>
      </c>
      <c r="DE137" s="2">
        <v>0</v>
      </c>
      <c r="DF137" s="2">
        <v>0</v>
      </c>
      <c r="DG137" s="2">
        <v>0</v>
      </c>
      <c r="DH137" s="2">
        <v>0</v>
      </c>
      <c r="DI137" s="2">
        <v>0</v>
      </c>
      <c r="DJ137" s="2">
        <v>0</v>
      </c>
      <c r="DK137" s="2">
        <v>0</v>
      </c>
      <c r="DL137" s="2">
        <v>0</v>
      </c>
      <c r="DM137" s="2">
        <v>0</v>
      </c>
      <c r="DN137" s="2">
        <v>0</v>
      </c>
      <c r="DO137" s="2">
        <v>0</v>
      </c>
      <c r="DP137" s="2">
        <v>0</v>
      </c>
      <c r="DQ137" s="2">
        <v>0</v>
      </c>
      <c r="DR137" s="2">
        <v>0</v>
      </c>
      <c r="DS137" s="2">
        <v>0</v>
      </c>
      <c r="DT137" s="2">
        <v>0</v>
      </c>
      <c r="DU137" s="2">
        <v>0</v>
      </c>
      <c r="DV137" s="2">
        <v>0</v>
      </c>
      <c r="DW137" s="2">
        <v>0</v>
      </c>
      <c r="DX137" s="2">
        <v>0</v>
      </c>
      <c r="DY137" s="2">
        <v>0</v>
      </c>
      <c r="DZ137" s="2">
        <v>0</v>
      </c>
      <c r="EA137" s="2">
        <v>0</v>
      </c>
      <c r="EB137" s="2">
        <v>0</v>
      </c>
      <c r="EC137" s="2">
        <v>0</v>
      </c>
      <c r="ED137" s="2">
        <v>0</v>
      </c>
      <c r="EE137" s="2">
        <v>0</v>
      </c>
      <c r="EF137" s="2">
        <v>0</v>
      </c>
      <c r="EG137" s="2">
        <v>0</v>
      </c>
      <c r="EH137" s="2">
        <v>0</v>
      </c>
      <c r="EI137" s="2">
        <v>0</v>
      </c>
    </row>
    <row r="138" spans="1:139" ht="28.5" hidden="1" outlineLevel="1">
      <c r="A138" s="428"/>
      <c r="B138" s="18" t="s">
        <v>200</v>
      </c>
      <c r="C138" s="19" t="s">
        <v>76</v>
      </c>
      <c r="D138" s="2">
        <v>0</v>
      </c>
      <c r="E138" s="2"/>
      <c r="F138" s="2"/>
      <c r="G138" s="2">
        <v>0</v>
      </c>
      <c r="H138" s="2">
        <v>0</v>
      </c>
      <c r="I138" s="2"/>
      <c r="J138" s="2"/>
      <c r="K138" s="2">
        <v>0</v>
      </c>
      <c r="L138" s="2" t="e">
        <f>K138+L137</f>
        <v>#REF!</v>
      </c>
      <c r="M138" s="2"/>
      <c r="N138" s="2"/>
      <c r="O138" s="2" t="e">
        <f>L138+O137</f>
        <v>#REF!</v>
      </c>
      <c r="P138" s="2"/>
      <c r="Q138" s="2"/>
      <c r="R138" s="2" t="e">
        <f>O138+R137</f>
        <v>#REF!</v>
      </c>
      <c r="S138" s="2"/>
      <c r="T138" s="2"/>
      <c r="U138" s="2" t="e">
        <f>R138+U137</f>
        <v>#REF!</v>
      </c>
      <c r="V138" s="2"/>
      <c r="W138" s="2"/>
      <c r="X138" s="2" t="e">
        <f>U138+X137</f>
        <v>#REF!</v>
      </c>
      <c r="Y138" s="2"/>
      <c r="Z138" s="2"/>
      <c r="AA138" s="2" t="e">
        <f>X138+AA137</f>
        <v>#REF!</v>
      </c>
      <c r="AB138" s="2"/>
      <c r="AC138" s="2"/>
      <c r="AD138" s="2" t="e">
        <f>AA138+AD137</f>
        <v>#REF!</v>
      </c>
      <c r="AE138" s="2"/>
      <c r="AF138" s="2"/>
      <c r="AG138" s="2" t="e">
        <f>AD138+AG137</f>
        <v>#REF!</v>
      </c>
      <c r="AH138" s="2"/>
      <c r="AI138" s="2"/>
      <c r="AJ138" s="2" t="e">
        <f>AG138+AJ137</f>
        <v>#REF!</v>
      </c>
      <c r="AK138" s="2"/>
      <c r="AL138" s="2"/>
      <c r="AM138" s="2" t="e">
        <f>AJ138+AM137</f>
        <v>#REF!</v>
      </c>
      <c r="AN138" s="2"/>
      <c r="AO138" s="2"/>
      <c r="AP138" s="2" t="e">
        <f>AM138+AP137</f>
        <v>#REF!</v>
      </c>
      <c r="AQ138" s="2"/>
      <c r="AR138" s="2"/>
      <c r="AS138" s="2" t="e">
        <f>AP138+AS137</f>
        <v>#REF!</v>
      </c>
      <c r="AT138" s="2"/>
      <c r="AU138" s="2"/>
      <c r="AV138" s="2" t="e">
        <f>AS138+AV137</f>
        <v>#REF!</v>
      </c>
      <c r="AW138" s="2"/>
      <c r="AX138" s="2"/>
      <c r="AY138" s="2" t="e">
        <f>AV138+AY137</f>
        <v>#REF!</v>
      </c>
      <c r="AZ138" s="2"/>
      <c r="BA138" s="2"/>
      <c r="BB138" s="2" t="e">
        <f>AY138+BB137</f>
        <v>#REF!</v>
      </c>
      <c r="BC138" s="2"/>
      <c r="BD138" s="2"/>
      <c r="BE138" s="2" t="e">
        <f>BB138+BE137</f>
        <v>#REF!</v>
      </c>
      <c r="BF138" s="2"/>
      <c r="BG138" s="2"/>
      <c r="BH138" s="2" t="e">
        <f>BE138+BH137</f>
        <v>#REF!</v>
      </c>
      <c r="BI138" s="2"/>
      <c r="BJ138" s="2"/>
      <c r="BK138" s="2" t="e">
        <f>BH138+BK137</f>
        <v>#REF!</v>
      </c>
      <c r="BL138" s="2"/>
      <c r="BM138" s="2"/>
      <c r="BN138" s="2" t="e">
        <f>BK138+BN137</f>
        <v>#REF!</v>
      </c>
      <c r="BO138" s="2"/>
      <c r="BP138" s="2"/>
      <c r="BQ138" s="2" t="e">
        <f>BN138+BQ137</f>
        <v>#REF!</v>
      </c>
      <c r="BR138" s="2"/>
      <c r="BS138" s="2"/>
      <c r="BT138" s="2">
        <v>0</v>
      </c>
      <c r="BU138" s="2">
        <v>0</v>
      </c>
      <c r="BV138" s="2">
        <v>0</v>
      </c>
      <c r="BW138" s="2">
        <v>0</v>
      </c>
      <c r="BX138" s="2">
        <v>0</v>
      </c>
      <c r="BY138" s="2">
        <v>0</v>
      </c>
      <c r="BZ138" s="2">
        <v>0</v>
      </c>
      <c r="CA138" s="2">
        <v>0</v>
      </c>
      <c r="CB138" s="2">
        <v>0</v>
      </c>
      <c r="CC138" s="2">
        <v>0</v>
      </c>
      <c r="CD138" s="2">
        <v>0</v>
      </c>
      <c r="CE138" s="2">
        <v>0</v>
      </c>
      <c r="CF138" s="2">
        <v>0</v>
      </c>
      <c r="CG138" s="2">
        <v>0</v>
      </c>
      <c r="CH138" s="2">
        <v>0</v>
      </c>
      <c r="CI138" s="2">
        <v>0</v>
      </c>
      <c r="CJ138" s="2">
        <v>0</v>
      </c>
      <c r="CK138" s="2">
        <v>0</v>
      </c>
      <c r="CL138" s="2">
        <v>0</v>
      </c>
      <c r="CM138" s="2">
        <v>0</v>
      </c>
      <c r="CN138" s="2">
        <v>0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v>0</v>
      </c>
      <c r="DA138" s="2">
        <v>0</v>
      </c>
      <c r="DB138" s="2">
        <v>0</v>
      </c>
      <c r="DC138" s="2">
        <v>0</v>
      </c>
      <c r="DD138" s="2">
        <v>0</v>
      </c>
      <c r="DE138" s="2">
        <v>0</v>
      </c>
      <c r="DF138" s="2">
        <v>0</v>
      </c>
      <c r="DG138" s="2">
        <v>0</v>
      </c>
      <c r="DH138" s="2">
        <v>0</v>
      </c>
      <c r="DI138" s="2">
        <v>0</v>
      </c>
      <c r="DJ138" s="2">
        <v>0</v>
      </c>
      <c r="DK138" s="2">
        <v>0</v>
      </c>
      <c r="DL138" s="2">
        <v>0</v>
      </c>
      <c r="DM138" s="2">
        <v>0</v>
      </c>
      <c r="DN138" s="2">
        <v>0</v>
      </c>
      <c r="DO138" s="2">
        <v>0</v>
      </c>
      <c r="DP138" s="2">
        <v>0</v>
      </c>
      <c r="DQ138" s="2">
        <v>0</v>
      </c>
      <c r="DR138" s="2">
        <v>0</v>
      </c>
      <c r="DS138" s="2">
        <v>0</v>
      </c>
      <c r="DT138" s="2">
        <v>0</v>
      </c>
      <c r="DU138" s="2">
        <v>0</v>
      </c>
      <c r="DV138" s="2">
        <v>0</v>
      </c>
      <c r="DW138" s="2">
        <v>0</v>
      </c>
      <c r="DX138" s="2">
        <v>0</v>
      </c>
      <c r="DY138" s="2">
        <v>0</v>
      </c>
      <c r="DZ138" s="2">
        <v>0</v>
      </c>
      <c r="EA138" s="2">
        <v>0</v>
      </c>
      <c r="EB138" s="2">
        <v>0</v>
      </c>
      <c r="EC138" s="2">
        <v>0</v>
      </c>
      <c r="ED138" s="2">
        <v>0</v>
      </c>
      <c r="EE138" s="2">
        <v>0</v>
      </c>
      <c r="EF138" s="2">
        <v>0</v>
      </c>
      <c r="EG138" s="2">
        <v>0</v>
      </c>
      <c r="EH138" s="2">
        <v>0</v>
      </c>
      <c r="EI138" s="2">
        <v>0</v>
      </c>
    </row>
    <row r="139" spans="1:139" hidden="1" outlineLevel="1">
      <c r="A139" s="428"/>
      <c r="B139" s="18" t="s">
        <v>197</v>
      </c>
      <c r="C139" s="19" t="s">
        <v>76</v>
      </c>
      <c r="D139" s="2">
        <v>0</v>
      </c>
      <c r="E139" s="2"/>
      <c r="F139" s="2"/>
      <c r="G139" s="2">
        <v>0</v>
      </c>
      <c r="H139" s="2">
        <v>0</v>
      </c>
      <c r="I139" s="2"/>
      <c r="J139" s="2"/>
      <c r="K139" s="2">
        <v>0</v>
      </c>
      <c r="L139" s="2" t="e">
        <f>BQ138</f>
        <v>#REF!</v>
      </c>
      <c r="M139" s="2"/>
      <c r="N139" s="2"/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2">
        <v>0</v>
      </c>
      <c r="AX139" s="2">
        <v>0</v>
      </c>
      <c r="AY139" s="2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2">
        <v>0</v>
      </c>
      <c r="BM139" s="2">
        <v>0</v>
      </c>
      <c r="BN139" s="2">
        <v>0</v>
      </c>
      <c r="BO139" s="2"/>
      <c r="BP139" s="2"/>
      <c r="BQ139" s="2">
        <v>0</v>
      </c>
      <c r="BR139" s="2"/>
      <c r="BS139" s="2"/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2">
        <v>0</v>
      </c>
      <c r="CB139" s="2">
        <v>0</v>
      </c>
      <c r="CC139" s="2">
        <v>0</v>
      </c>
      <c r="CD139" s="2">
        <v>0</v>
      </c>
      <c r="CE139" s="2">
        <v>0</v>
      </c>
      <c r="CF139" s="2">
        <v>0</v>
      </c>
      <c r="CG139" s="2">
        <v>0</v>
      </c>
      <c r="CH139" s="2">
        <v>0</v>
      </c>
      <c r="CI139" s="2">
        <v>0</v>
      </c>
      <c r="CJ139" s="2">
        <v>0</v>
      </c>
      <c r="CK139" s="2">
        <v>0</v>
      </c>
      <c r="CL139" s="2">
        <v>0</v>
      </c>
      <c r="CM139" s="2">
        <v>0</v>
      </c>
      <c r="CN139" s="2">
        <v>0</v>
      </c>
      <c r="CO139" s="2">
        <v>0</v>
      </c>
      <c r="CP139" s="2">
        <v>0</v>
      </c>
      <c r="CQ139" s="2">
        <v>0</v>
      </c>
      <c r="CR139" s="2">
        <v>0</v>
      </c>
      <c r="CS139" s="2">
        <v>0</v>
      </c>
      <c r="CT139" s="2">
        <v>0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v>0</v>
      </c>
      <c r="DA139" s="2">
        <v>0</v>
      </c>
      <c r="DB139" s="2">
        <v>0</v>
      </c>
      <c r="DC139" s="2">
        <v>0</v>
      </c>
      <c r="DD139" s="2">
        <v>0</v>
      </c>
      <c r="DE139" s="2">
        <v>0</v>
      </c>
      <c r="DF139" s="2">
        <v>0</v>
      </c>
      <c r="DG139" s="2">
        <v>0</v>
      </c>
      <c r="DH139" s="2">
        <v>0</v>
      </c>
      <c r="DI139" s="2">
        <v>0</v>
      </c>
      <c r="DJ139" s="2">
        <v>0</v>
      </c>
      <c r="DK139" s="2">
        <v>0</v>
      </c>
      <c r="DL139" s="2">
        <v>0</v>
      </c>
      <c r="DM139" s="2">
        <v>0</v>
      </c>
      <c r="DN139" s="2">
        <v>0</v>
      </c>
      <c r="DO139" s="2">
        <v>0</v>
      </c>
      <c r="DP139" s="2">
        <v>0</v>
      </c>
      <c r="DQ139" s="2">
        <v>0</v>
      </c>
      <c r="DR139" s="2">
        <v>0</v>
      </c>
      <c r="DS139" s="2">
        <v>0</v>
      </c>
      <c r="DT139" s="2">
        <v>0</v>
      </c>
      <c r="DU139" s="2">
        <v>0</v>
      </c>
      <c r="DV139" s="2">
        <v>0</v>
      </c>
      <c r="DW139" s="2">
        <v>0</v>
      </c>
      <c r="DX139" s="2">
        <v>0</v>
      </c>
      <c r="DY139" s="2">
        <v>0</v>
      </c>
      <c r="DZ139" s="2">
        <v>0</v>
      </c>
      <c r="EA139" s="2">
        <v>0</v>
      </c>
      <c r="EB139" s="2">
        <v>0</v>
      </c>
      <c r="EC139" s="2">
        <v>0</v>
      </c>
      <c r="ED139" s="2">
        <v>0</v>
      </c>
      <c r="EE139" s="2">
        <v>0</v>
      </c>
      <c r="EF139" s="2">
        <v>0</v>
      </c>
      <c r="EG139" s="2">
        <v>0</v>
      </c>
      <c r="EH139" s="2">
        <v>0</v>
      </c>
      <c r="EI139" s="2">
        <v>0</v>
      </c>
    </row>
    <row r="140" spans="1:139" collapsed="1"/>
  </sheetData>
  <mergeCells count="99">
    <mergeCell ref="AD8:AF8"/>
    <mergeCell ref="S4:Y4"/>
    <mergeCell ref="A6:AC6"/>
    <mergeCell ref="D7:BS7"/>
    <mergeCell ref="BT7:EI7"/>
    <mergeCell ref="A8:A10"/>
    <mergeCell ref="B8:B10"/>
    <mergeCell ref="C8:C10"/>
    <mergeCell ref="D8:G8"/>
    <mergeCell ref="H8:K8"/>
    <mergeCell ref="L8:N8"/>
    <mergeCell ref="O8:Q8"/>
    <mergeCell ref="R8:T8"/>
    <mergeCell ref="U8:W8"/>
    <mergeCell ref="X8:Z8"/>
    <mergeCell ref="AA8:AC8"/>
    <mergeCell ref="BH8:BJ8"/>
    <mergeCell ref="BK8:BM8"/>
    <mergeCell ref="BN8:BP8"/>
    <mergeCell ref="AG8:AI8"/>
    <mergeCell ref="AJ8:AL8"/>
    <mergeCell ref="AM8:AO8"/>
    <mergeCell ref="AP8:AR8"/>
    <mergeCell ref="AS8:AU8"/>
    <mergeCell ref="AV8:AX8"/>
    <mergeCell ref="EG8:EI8"/>
    <mergeCell ref="D10:G10"/>
    <mergeCell ref="H10:K10"/>
    <mergeCell ref="L10:N10"/>
    <mergeCell ref="O10:Q10"/>
    <mergeCell ref="R10:T10"/>
    <mergeCell ref="DC8:DE8"/>
    <mergeCell ref="DF8:DH8"/>
    <mergeCell ref="DI8:DK8"/>
    <mergeCell ref="DL8:DN8"/>
    <mergeCell ref="DO8:DQ8"/>
    <mergeCell ref="DR8:DT8"/>
    <mergeCell ref="CK8:CM8"/>
    <mergeCell ref="CN8:CP8"/>
    <mergeCell ref="CQ8:CS8"/>
    <mergeCell ref="CT8:CV8"/>
    <mergeCell ref="AJ10:AL10"/>
    <mergeCell ref="DU8:DW8"/>
    <mergeCell ref="DX8:DZ8"/>
    <mergeCell ref="EA8:EC8"/>
    <mergeCell ref="ED8:EF8"/>
    <mergeCell ref="CW8:CY8"/>
    <mergeCell ref="CZ8:DB8"/>
    <mergeCell ref="BQ8:BS8"/>
    <mergeCell ref="BT8:BW8"/>
    <mergeCell ref="BX8:CA8"/>
    <mergeCell ref="CB8:CD8"/>
    <mergeCell ref="CE8:CG8"/>
    <mergeCell ref="CH8:CJ8"/>
    <mergeCell ref="AY8:BA8"/>
    <mergeCell ref="BB8:BD8"/>
    <mergeCell ref="BE8:BG8"/>
    <mergeCell ref="U10:W10"/>
    <mergeCell ref="X10:Z10"/>
    <mergeCell ref="AA10:AC10"/>
    <mergeCell ref="AD10:AF10"/>
    <mergeCell ref="AG10:AI10"/>
    <mergeCell ref="BT10:BW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BK10:BM10"/>
    <mergeCell ref="BN10:BP10"/>
    <mergeCell ref="BQ10:BS10"/>
    <mergeCell ref="CZ10:DB10"/>
    <mergeCell ref="DC10:DE10"/>
    <mergeCell ref="DF10:DH10"/>
    <mergeCell ref="BX10:CA10"/>
    <mergeCell ref="CB10:CD10"/>
    <mergeCell ref="CE10:CG10"/>
    <mergeCell ref="CH10:CJ10"/>
    <mergeCell ref="CK10:CM10"/>
    <mergeCell ref="CN10:CP10"/>
    <mergeCell ref="A131:A139"/>
    <mergeCell ref="EA10:EC10"/>
    <mergeCell ref="ED10:EF10"/>
    <mergeCell ref="EG10:EI10"/>
    <mergeCell ref="A61:C61"/>
    <mergeCell ref="A113:A121"/>
    <mergeCell ref="A122:A130"/>
    <mergeCell ref="DI10:DK10"/>
    <mergeCell ref="DL10:DN10"/>
    <mergeCell ref="DO10:DQ10"/>
    <mergeCell ref="DR10:DT10"/>
    <mergeCell ref="DU10:DW10"/>
    <mergeCell ref="DX10:DZ10"/>
    <mergeCell ref="CQ10:CS10"/>
    <mergeCell ref="CT10:CV10"/>
    <mergeCell ref="CW10:CY10"/>
  </mergeCells>
  <pageMargins left="1.1811023622047245" right="0.39370078740157483" top="0.19685039370078741" bottom="0.19685039370078741" header="0.19685039370078741" footer="0.19685039370078741"/>
  <pageSetup paperSize="8" scale="2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view="pageBreakPreview" zoomScale="70" zoomScaleSheetLayoutView="70" workbookViewId="0">
      <pane xSplit="3" ySplit="6" topLeftCell="D19" activePane="bottomRight" state="frozen"/>
      <selection activeCell="EK22" sqref="EK22:EK23"/>
      <selection pane="topRight" activeCell="EK22" sqref="EK22:EK23"/>
      <selection pane="bottomLeft" activeCell="EK22" sqref="EK22:EK23"/>
      <selection pane="bottomRight" activeCell="EK22" sqref="EK22:EK23"/>
    </sheetView>
  </sheetViews>
  <sheetFormatPr defaultColWidth="9.140625" defaultRowHeight="15"/>
  <cols>
    <col min="1" max="1" width="6.85546875" style="40" customWidth="1"/>
    <col min="2" max="2" width="48.5703125" style="41" customWidth="1"/>
    <col min="3" max="3" width="14.42578125" style="42" customWidth="1"/>
    <col min="4" max="4" width="13.42578125" style="41" customWidth="1"/>
    <col min="5" max="22" width="12.42578125" style="41" customWidth="1"/>
    <col min="23" max="23" width="12.42578125" style="43" customWidth="1"/>
    <col min="24" max="26" width="9.140625" style="43"/>
    <col min="27" max="27" width="9.7109375" style="43" customWidth="1"/>
    <col min="28" max="16384" width="9.140625" style="43"/>
  </cols>
  <sheetData>
    <row r="1" spans="1:27" ht="31.5">
      <c r="P1" s="445" t="s">
        <v>231</v>
      </c>
      <c r="Q1" s="446"/>
      <c r="R1" s="446"/>
      <c r="S1" s="446"/>
      <c r="T1" s="446"/>
      <c r="U1" s="446"/>
    </row>
    <row r="2" spans="1:27" ht="62.25" customHeight="1">
      <c r="A2" s="408" t="s">
        <v>202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</row>
    <row r="3" spans="1:27" s="49" customFormat="1" ht="15.75">
      <c r="A3" s="44"/>
      <c r="B3" s="45" t="s">
        <v>203</v>
      </c>
      <c r="C3" s="46"/>
      <c r="D3" s="47"/>
      <c r="E3" s="47"/>
      <c r="F3" s="47"/>
      <c r="G3" s="47"/>
      <c r="H3" s="47"/>
      <c r="I3" s="47"/>
      <c r="J3" s="48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7" ht="20.25" customHeight="1">
      <c r="A4" s="409" t="s">
        <v>47</v>
      </c>
      <c r="B4" s="409" t="s">
        <v>204</v>
      </c>
      <c r="C4" s="447" t="s">
        <v>74</v>
      </c>
      <c r="D4" s="413" t="s">
        <v>205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413"/>
    </row>
    <row r="5" spans="1:27" ht="20.25" customHeight="1">
      <c r="A5" s="409"/>
      <c r="B5" s="409"/>
      <c r="C5" s="447"/>
      <c r="D5" s="50">
        <v>2017</v>
      </c>
      <c r="E5" s="50">
        <v>2018</v>
      </c>
      <c r="F5" s="50">
        <v>2019</v>
      </c>
      <c r="G5" s="50">
        <v>2020</v>
      </c>
      <c r="H5" s="50">
        <v>2021</v>
      </c>
      <c r="I5" s="50">
        <v>2022</v>
      </c>
      <c r="J5" s="50">
        <v>2023</v>
      </c>
      <c r="K5" s="50">
        <v>2024</v>
      </c>
      <c r="L5" s="50">
        <v>2025</v>
      </c>
      <c r="M5" s="50">
        <v>2026</v>
      </c>
      <c r="N5" s="50">
        <v>2027</v>
      </c>
      <c r="O5" s="50">
        <v>2028</v>
      </c>
      <c r="P5" s="50">
        <v>2029</v>
      </c>
      <c r="Q5" s="50">
        <v>2030</v>
      </c>
      <c r="R5" s="50">
        <v>2031</v>
      </c>
      <c r="S5" s="50">
        <v>2032</v>
      </c>
      <c r="T5" s="50">
        <v>2033</v>
      </c>
      <c r="U5" s="50">
        <v>2034</v>
      </c>
      <c r="V5" s="50">
        <v>2035</v>
      </c>
      <c r="W5" s="50">
        <v>2036</v>
      </c>
    </row>
    <row r="6" spans="1:27" ht="20.25" customHeight="1">
      <c r="A6" s="51" t="s">
        <v>194</v>
      </c>
      <c r="B6" s="51" t="s">
        <v>4</v>
      </c>
      <c r="C6" s="52" t="s">
        <v>9</v>
      </c>
      <c r="D6" s="51" t="s">
        <v>13</v>
      </c>
      <c r="E6" s="51" t="s">
        <v>173</v>
      </c>
      <c r="F6" s="51" t="s">
        <v>20</v>
      </c>
      <c r="G6" s="51" t="s">
        <v>23</v>
      </c>
      <c r="H6" s="51" t="s">
        <v>25</v>
      </c>
      <c r="I6" s="51" t="s">
        <v>26</v>
      </c>
      <c r="J6" s="51" t="s">
        <v>28</v>
      </c>
      <c r="K6" s="51" t="s">
        <v>32</v>
      </c>
      <c r="L6" s="51" t="s">
        <v>33</v>
      </c>
      <c r="M6" s="51" t="s">
        <v>34</v>
      </c>
      <c r="N6" s="51" t="s">
        <v>35</v>
      </c>
      <c r="O6" s="51" t="s">
        <v>36</v>
      </c>
      <c r="P6" s="51" t="s">
        <v>37</v>
      </c>
      <c r="Q6" s="51" t="s">
        <v>38</v>
      </c>
      <c r="R6" s="51" t="s">
        <v>206</v>
      </c>
      <c r="S6" s="51" t="s">
        <v>207</v>
      </c>
      <c r="T6" s="51" t="s">
        <v>208</v>
      </c>
      <c r="U6" s="51" t="s">
        <v>209</v>
      </c>
      <c r="V6" s="51" t="s">
        <v>210</v>
      </c>
      <c r="W6" s="51" t="s">
        <v>211</v>
      </c>
    </row>
    <row r="7" spans="1:27" ht="20.25" customHeight="1">
      <c r="A7" s="51"/>
      <c r="B7" s="53" t="s">
        <v>45</v>
      </c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7" ht="28.5">
      <c r="A8" s="54">
        <v>1</v>
      </c>
      <c r="B8" s="55" t="s">
        <v>212</v>
      </c>
      <c r="C8" s="56">
        <f>SUM(D8:W8)</f>
        <v>785267.94489270728</v>
      </c>
      <c r="D8" s="57">
        <f>D9+D10+D11</f>
        <v>172863.00693894422</v>
      </c>
      <c r="E8" s="57">
        <f t="shared" ref="E8:W8" si="0">E9+E10+E11</f>
        <v>23720.368955245227</v>
      </c>
      <c r="F8" s="57">
        <f t="shared" si="0"/>
        <v>30356.287296423186</v>
      </c>
      <c r="G8" s="57">
        <f t="shared" si="0"/>
        <v>35561.157699896386</v>
      </c>
      <c r="H8" s="57">
        <f t="shared" si="0"/>
        <v>38027.609435261329</v>
      </c>
      <c r="I8" s="57">
        <f t="shared" si="0"/>
        <v>37593.116432733259</v>
      </c>
      <c r="J8" s="57">
        <f t="shared" si="0"/>
        <v>37115.501049404171</v>
      </c>
      <c r="K8" s="57">
        <f t="shared" si="0"/>
        <v>36590.483493159743</v>
      </c>
      <c r="L8" s="57">
        <f t="shared" si="0"/>
        <v>36013.359212857948</v>
      </c>
      <c r="M8" s="57">
        <f t="shared" si="0"/>
        <v>35378.956742021699</v>
      </c>
      <c r="N8" s="57">
        <f t="shared" si="0"/>
        <v>34681.591358619939</v>
      </c>
      <c r="O8" s="57">
        <f t="shared" si="0"/>
        <v>33915.014145693822</v>
      </c>
      <c r="P8" s="57">
        <f t="shared" si="0"/>
        <v>33072.35599637324</v>
      </c>
      <c r="Q8" s="57">
        <f t="shared" si="0"/>
        <v>32146.066061526406</v>
      </c>
      <c r="R8" s="57">
        <f t="shared" si="0"/>
        <v>31127.844088487476</v>
      </c>
      <c r="S8" s="57">
        <f t="shared" si="0"/>
        <v>30008.566044566236</v>
      </c>
      <c r="T8" s="57">
        <f t="shared" si="0"/>
        <v>28778.202358870891</v>
      </c>
      <c r="U8" s="57">
        <f t="shared" si="0"/>
        <v>27425.728049829278</v>
      </c>
      <c r="V8" s="57">
        <f t="shared" si="0"/>
        <v>25939.023933083656</v>
      </c>
      <c r="W8" s="57">
        <f t="shared" si="0"/>
        <v>24953.705599709228</v>
      </c>
    </row>
    <row r="9" spans="1:27">
      <c r="A9" s="58" t="s">
        <v>43</v>
      </c>
      <c r="B9" s="59" t="s">
        <v>213</v>
      </c>
      <c r="C9" s="60">
        <f t="shared" ref="C9:C41" si="1">SUM(D9:W9)</f>
        <v>606840.39844542171</v>
      </c>
      <c r="D9" s="61">
        <f t="shared" ref="D9:W9" si="2">D15+D18+D14</f>
        <v>159614.24106400003</v>
      </c>
      <c r="E9" s="61">
        <f t="shared" si="2"/>
        <v>9553.0820597481688</v>
      </c>
      <c r="F9" s="61">
        <f t="shared" si="2"/>
        <v>16516.11221321574</v>
      </c>
      <c r="G9" s="61">
        <f t="shared" si="2"/>
        <v>22080.55948607266</v>
      </c>
      <c r="H9" s="61">
        <f t="shared" si="2"/>
        <v>24942.27522639907</v>
      </c>
      <c r="I9" s="61">
        <f t="shared" si="2"/>
        <v>24942.27522639907</v>
      </c>
      <c r="J9" s="61">
        <f t="shared" si="2"/>
        <v>24942.27522639907</v>
      </c>
      <c r="K9" s="61">
        <f t="shared" si="2"/>
        <v>24942.27522639907</v>
      </c>
      <c r="L9" s="61">
        <f t="shared" si="2"/>
        <v>24942.27522639907</v>
      </c>
      <c r="M9" s="61">
        <f t="shared" si="2"/>
        <v>24942.27522639907</v>
      </c>
      <c r="N9" s="61">
        <f t="shared" si="2"/>
        <v>24942.27522639907</v>
      </c>
      <c r="O9" s="61">
        <f t="shared" si="2"/>
        <v>24942.27522639907</v>
      </c>
      <c r="P9" s="61">
        <f t="shared" si="2"/>
        <v>24942.27522639907</v>
      </c>
      <c r="Q9" s="61">
        <f t="shared" si="2"/>
        <v>24942.27522639907</v>
      </c>
      <c r="R9" s="61">
        <f t="shared" si="2"/>
        <v>24942.27522639907</v>
      </c>
      <c r="S9" s="61">
        <f t="shared" si="2"/>
        <v>24942.27522639907</v>
      </c>
      <c r="T9" s="61">
        <f t="shared" si="2"/>
        <v>24942.27522639907</v>
      </c>
      <c r="U9" s="61">
        <f t="shared" si="2"/>
        <v>24942.27522639907</v>
      </c>
      <c r="V9" s="61">
        <f t="shared" si="2"/>
        <v>24942.27522639907</v>
      </c>
      <c r="W9" s="61">
        <f t="shared" si="2"/>
        <v>24942.27522639907</v>
      </c>
    </row>
    <row r="10" spans="1:27">
      <c r="A10" s="58" t="s">
        <v>42</v>
      </c>
      <c r="B10" s="59" t="s">
        <v>214</v>
      </c>
      <c r="C10" s="60">
        <f t="shared" si="1"/>
        <v>178427.54644728563</v>
      </c>
      <c r="D10" s="61">
        <f t="shared" ref="D10:W10" si="3">D16</f>
        <v>13248.765874944176</v>
      </c>
      <c r="E10" s="61">
        <f t="shared" si="3"/>
        <v>14167.286895497056</v>
      </c>
      <c r="F10" s="61">
        <f t="shared" si="3"/>
        <v>13840.175083207447</v>
      </c>
      <c r="G10" s="61">
        <f t="shared" si="3"/>
        <v>13480.598213823729</v>
      </c>
      <c r="H10" s="61">
        <f t="shared" si="3"/>
        <v>13085.334208862261</v>
      </c>
      <c r="I10" s="61">
        <f t="shared" si="3"/>
        <v>12650.841206334189</v>
      </c>
      <c r="J10" s="61">
        <f t="shared" si="3"/>
        <v>12173.225823005099</v>
      </c>
      <c r="K10" s="61">
        <f t="shared" si="3"/>
        <v>11648.208266760674</v>
      </c>
      <c r="L10" s="61">
        <f t="shared" si="3"/>
        <v>11071.083986458876</v>
      </c>
      <c r="M10" s="61">
        <f t="shared" si="3"/>
        <v>10436.681515622631</v>
      </c>
      <c r="N10" s="61">
        <f t="shared" si="3"/>
        <v>9739.3161322208689</v>
      </c>
      <c r="O10" s="61">
        <f t="shared" si="3"/>
        <v>8972.7389192947503</v>
      </c>
      <c r="P10" s="61">
        <f t="shared" si="3"/>
        <v>8130.0807699741672</v>
      </c>
      <c r="Q10" s="61">
        <f t="shared" si="3"/>
        <v>7203.7908351273372</v>
      </c>
      <c r="R10" s="61">
        <f t="shared" si="3"/>
        <v>6185.5688620884075</v>
      </c>
      <c r="S10" s="61">
        <f t="shared" si="3"/>
        <v>5066.2908181671655</v>
      </c>
      <c r="T10" s="61">
        <f t="shared" si="3"/>
        <v>3835.9271324718216</v>
      </c>
      <c r="U10" s="61">
        <f t="shared" si="3"/>
        <v>2483.4528234302097</v>
      </c>
      <c r="V10" s="61">
        <f t="shared" si="3"/>
        <v>996.74870668458652</v>
      </c>
      <c r="W10" s="61">
        <f t="shared" si="3"/>
        <v>11.43037331015868</v>
      </c>
    </row>
    <row r="11" spans="1:27">
      <c r="A11" s="58" t="s">
        <v>148</v>
      </c>
      <c r="B11" s="59" t="s">
        <v>215</v>
      </c>
      <c r="C11" s="60">
        <f t="shared" si="1"/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</row>
    <row r="12" spans="1:27" ht="42.75">
      <c r="A12" s="54">
        <v>2</v>
      </c>
      <c r="B12" s="55" t="s">
        <v>216</v>
      </c>
      <c r="C12" s="56">
        <f t="shared" si="1"/>
        <v>938641.27489270701</v>
      </c>
      <c r="D12" s="57">
        <f t="shared" ref="D12:W12" si="4">D13+D18</f>
        <v>175622.1780855796</v>
      </c>
      <c r="E12" s="57">
        <f t="shared" si="4"/>
        <v>27016.286083289517</v>
      </c>
      <c r="F12" s="57">
        <f t="shared" si="4"/>
        <v>33979.316236757091</v>
      </c>
      <c r="G12" s="57">
        <f t="shared" si="4"/>
        <v>39543.763509614007</v>
      </c>
      <c r="H12" s="57">
        <f t="shared" si="4"/>
        <v>42405.479249940414</v>
      </c>
      <c r="I12" s="57">
        <f t="shared" si="4"/>
        <v>42405.479249940421</v>
      </c>
      <c r="J12" s="57">
        <f>J13+J18</f>
        <v>42405.479249940421</v>
      </c>
      <c r="K12" s="57">
        <f t="shared" si="4"/>
        <v>42405.479249940414</v>
      </c>
      <c r="L12" s="57">
        <f t="shared" si="4"/>
        <v>42405.479249940421</v>
      </c>
      <c r="M12" s="57">
        <f t="shared" si="4"/>
        <v>42405.479249940414</v>
      </c>
      <c r="N12" s="57">
        <f t="shared" si="4"/>
        <v>42405.479249940421</v>
      </c>
      <c r="O12" s="57">
        <f t="shared" si="4"/>
        <v>42405.479249940414</v>
      </c>
      <c r="P12" s="57">
        <f t="shared" si="4"/>
        <v>42405.479249940421</v>
      </c>
      <c r="Q12" s="57">
        <f t="shared" si="4"/>
        <v>42405.479249940414</v>
      </c>
      <c r="R12" s="57">
        <f t="shared" si="4"/>
        <v>42405.479249940414</v>
      </c>
      <c r="S12" s="57">
        <f t="shared" si="4"/>
        <v>42405.479249940421</v>
      </c>
      <c r="T12" s="57">
        <f t="shared" si="4"/>
        <v>42405.479249940414</v>
      </c>
      <c r="U12" s="57">
        <f t="shared" si="4"/>
        <v>42405.479249940414</v>
      </c>
      <c r="V12" s="57">
        <f t="shared" si="4"/>
        <v>42405.479249940414</v>
      </c>
      <c r="W12" s="57">
        <f t="shared" si="4"/>
        <v>26397.542228360846</v>
      </c>
    </row>
    <row r="13" spans="1:27">
      <c r="A13" s="58" t="s">
        <v>5</v>
      </c>
      <c r="B13" s="59" t="s">
        <v>217</v>
      </c>
      <c r="C13" s="60">
        <f t="shared" si="1"/>
        <v>785267.94489270716</v>
      </c>
      <c r="D13" s="61">
        <f>D14+D15+D16+D17</f>
        <v>22248.848085579568</v>
      </c>
      <c r="E13" s="61">
        <f t="shared" ref="E13:W13" si="5">E14+E15+E16+E17</f>
        <v>27016.286083289517</v>
      </c>
      <c r="F13" s="61">
        <f t="shared" si="5"/>
        <v>33979.316236757091</v>
      </c>
      <c r="G13" s="61">
        <f t="shared" si="5"/>
        <v>39543.763509614007</v>
      </c>
      <c r="H13" s="61">
        <f t="shared" si="5"/>
        <v>42405.479249940414</v>
      </c>
      <c r="I13" s="61">
        <f t="shared" si="5"/>
        <v>42405.479249940421</v>
      </c>
      <c r="J13" s="61">
        <f t="shared" si="5"/>
        <v>42405.479249940421</v>
      </c>
      <c r="K13" s="61">
        <f t="shared" si="5"/>
        <v>42405.479249940414</v>
      </c>
      <c r="L13" s="61">
        <f t="shared" si="5"/>
        <v>42405.479249940421</v>
      </c>
      <c r="M13" s="61">
        <f t="shared" si="5"/>
        <v>42405.479249940414</v>
      </c>
      <c r="N13" s="61">
        <f t="shared" si="5"/>
        <v>42405.479249940421</v>
      </c>
      <c r="O13" s="61">
        <f t="shared" si="5"/>
        <v>42405.479249940414</v>
      </c>
      <c r="P13" s="61">
        <f t="shared" si="5"/>
        <v>42405.479249940421</v>
      </c>
      <c r="Q13" s="61">
        <f t="shared" si="5"/>
        <v>42405.479249940414</v>
      </c>
      <c r="R13" s="61">
        <f t="shared" si="5"/>
        <v>42405.479249940414</v>
      </c>
      <c r="S13" s="61">
        <f t="shared" si="5"/>
        <v>42405.479249940421</v>
      </c>
      <c r="T13" s="61">
        <f t="shared" si="5"/>
        <v>42405.479249940414</v>
      </c>
      <c r="U13" s="61">
        <f t="shared" si="5"/>
        <v>42405.479249940414</v>
      </c>
      <c r="V13" s="61">
        <f t="shared" si="5"/>
        <v>42405.479249940414</v>
      </c>
      <c r="W13" s="61">
        <f t="shared" si="5"/>
        <v>26397.542228360846</v>
      </c>
    </row>
    <row r="14" spans="1:27">
      <c r="A14" s="58" t="s">
        <v>218</v>
      </c>
      <c r="B14" s="59" t="s">
        <v>147</v>
      </c>
      <c r="C14" s="60">
        <f t="shared" si="1"/>
        <v>208163.60031953588</v>
      </c>
      <c r="D14" s="61">
        <v>6240.9110640000008</v>
      </c>
      <c r="E14" s="61">
        <v>7062.7279276066884</v>
      </c>
      <c r="F14" s="61">
        <v>8048.9081639347141</v>
      </c>
      <c r="G14" s="61">
        <v>9429.5604947939501</v>
      </c>
      <c r="H14" s="61">
        <v>11086.343291825029</v>
      </c>
      <c r="I14" s="61">
        <v>11086.343291825029</v>
      </c>
      <c r="J14" s="61">
        <v>11086.343291825029</v>
      </c>
      <c r="K14" s="61">
        <v>11086.343291825029</v>
      </c>
      <c r="L14" s="61">
        <v>11086.343291825029</v>
      </c>
      <c r="M14" s="61">
        <v>11086.343291825029</v>
      </c>
      <c r="N14" s="61">
        <v>11086.343291825029</v>
      </c>
      <c r="O14" s="61">
        <v>11086.343291825029</v>
      </c>
      <c r="P14" s="61">
        <v>11086.343291825029</v>
      </c>
      <c r="Q14" s="61">
        <v>11086.343291825029</v>
      </c>
      <c r="R14" s="62">
        <v>11086.343291825029</v>
      </c>
      <c r="S14" s="61">
        <v>11086.343291825029</v>
      </c>
      <c r="T14" s="61">
        <v>11086.343291825029</v>
      </c>
      <c r="U14" s="61">
        <v>11086.343291825029</v>
      </c>
      <c r="V14" s="61">
        <v>11086.343291825029</v>
      </c>
      <c r="W14" s="61">
        <v>11086.343291825029</v>
      </c>
    </row>
    <row r="15" spans="1:27">
      <c r="A15" s="58" t="s">
        <v>219</v>
      </c>
      <c r="B15" s="59" t="s">
        <v>220</v>
      </c>
      <c r="C15" s="60">
        <f t="shared" si="1"/>
        <v>245303.46812588585</v>
      </c>
      <c r="D15" s="61">
        <v>0</v>
      </c>
      <c r="E15" s="61">
        <v>2490.3541321414796</v>
      </c>
      <c r="F15" s="61">
        <v>8467.2040492810247</v>
      </c>
      <c r="G15" s="61">
        <v>12650.99899127871</v>
      </c>
      <c r="H15" s="61">
        <v>13855.931934574042</v>
      </c>
      <c r="I15" s="61">
        <v>13855.931934574042</v>
      </c>
      <c r="J15" s="61">
        <v>13855.931934574042</v>
      </c>
      <c r="K15" s="61">
        <v>13855.931934574042</v>
      </c>
      <c r="L15" s="61">
        <v>13855.931934574042</v>
      </c>
      <c r="M15" s="61">
        <v>13855.931934574042</v>
      </c>
      <c r="N15" s="61">
        <v>13855.931934574042</v>
      </c>
      <c r="O15" s="61">
        <v>13855.931934574042</v>
      </c>
      <c r="P15" s="61">
        <v>13855.931934574042</v>
      </c>
      <c r="Q15" s="61">
        <v>13855.931934574042</v>
      </c>
      <c r="R15" s="62">
        <v>13855.931934574042</v>
      </c>
      <c r="S15" s="61">
        <v>13855.931934574042</v>
      </c>
      <c r="T15" s="61">
        <v>13855.931934574042</v>
      </c>
      <c r="U15" s="61">
        <v>13855.931934574042</v>
      </c>
      <c r="V15" s="61">
        <v>13855.931934574042</v>
      </c>
      <c r="W15" s="61">
        <v>13855.931934574042</v>
      </c>
    </row>
    <row r="16" spans="1:27">
      <c r="A16" s="58" t="s">
        <v>221</v>
      </c>
      <c r="B16" s="59" t="s">
        <v>214</v>
      </c>
      <c r="C16" s="60">
        <f t="shared" si="1"/>
        <v>178427.54644728563</v>
      </c>
      <c r="D16" s="61">
        <v>13248.765874944176</v>
      </c>
      <c r="E16" s="61">
        <v>14167.286895497056</v>
      </c>
      <c r="F16" s="61">
        <v>13840.175083207447</v>
      </c>
      <c r="G16" s="61">
        <v>13480.598213823729</v>
      </c>
      <c r="H16" s="61">
        <v>13085.334208862261</v>
      </c>
      <c r="I16" s="61">
        <v>12650.841206334189</v>
      </c>
      <c r="J16" s="61">
        <v>12173.225823005099</v>
      </c>
      <c r="K16" s="61">
        <v>11648.208266760674</v>
      </c>
      <c r="L16" s="61">
        <v>11071.083986458876</v>
      </c>
      <c r="M16" s="61">
        <v>10436.681515622631</v>
      </c>
      <c r="N16" s="61">
        <v>9739.3161322208689</v>
      </c>
      <c r="O16" s="61">
        <v>8972.7389192947503</v>
      </c>
      <c r="P16" s="61">
        <v>8130.0807699741672</v>
      </c>
      <c r="Q16" s="61">
        <v>7203.7908351273372</v>
      </c>
      <c r="R16" s="62">
        <v>6185.5688620884075</v>
      </c>
      <c r="S16" s="61">
        <v>5066.2908181671655</v>
      </c>
      <c r="T16" s="61">
        <v>3835.9271324718216</v>
      </c>
      <c r="U16" s="61">
        <v>2483.4528234302097</v>
      </c>
      <c r="V16" s="61">
        <v>996.74870668458652</v>
      </c>
      <c r="W16" s="61">
        <v>11.43037331015868</v>
      </c>
      <c r="AA16" s="63"/>
    </row>
    <row r="17" spans="1:27" ht="30">
      <c r="A17" s="58" t="s">
        <v>222</v>
      </c>
      <c r="B17" s="59" t="s">
        <v>223</v>
      </c>
      <c r="C17" s="60">
        <f t="shared" si="1"/>
        <v>153373.33000000002</v>
      </c>
      <c r="D17" s="61">
        <v>2759.1711466353922</v>
      </c>
      <c r="E17" s="61">
        <v>3295.9171280442911</v>
      </c>
      <c r="F17" s="61">
        <v>3623.0289403339048</v>
      </c>
      <c r="G17" s="61">
        <v>3982.6058097176215</v>
      </c>
      <c r="H17" s="61">
        <v>4377.8698146790857</v>
      </c>
      <c r="I17" s="61">
        <v>4812.3628172071594</v>
      </c>
      <c r="J17" s="61">
        <v>5289.9782005362476</v>
      </c>
      <c r="K17" s="61">
        <v>5814.9957567806732</v>
      </c>
      <c r="L17" s="61">
        <v>6392.1200370824718</v>
      </c>
      <c r="M17" s="61">
        <v>7026.5225079187157</v>
      </c>
      <c r="N17" s="61">
        <v>7723.8878913204799</v>
      </c>
      <c r="O17" s="61">
        <v>8490.4651042465957</v>
      </c>
      <c r="P17" s="61">
        <v>9333.1232535671807</v>
      </c>
      <c r="Q17" s="61">
        <v>10259.41318841401</v>
      </c>
      <c r="R17" s="62">
        <v>11277.635161452941</v>
      </c>
      <c r="S17" s="61">
        <v>12396.913205374183</v>
      </c>
      <c r="T17" s="61">
        <v>13627.276891069527</v>
      </c>
      <c r="U17" s="61">
        <v>14979.751200111134</v>
      </c>
      <c r="V17" s="61">
        <v>16466.455316856762</v>
      </c>
      <c r="W17" s="61">
        <v>1443.8366286516166</v>
      </c>
      <c r="AA17" s="63"/>
    </row>
    <row r="18" spans="1:27">
      <c r="A18" s="58" t="s">
        <v>6</v>
      </c>
      <c r="B18" s="59" t="s">
        <v>224</v>
      </c>
      <c r="C18" s="60">
        <f t="shared" si="1"/>
        <v>153373.33000000002</v>
      </c>
      <c r="D18" s="61">
        <v>153373.33000000002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7">
      <c r="A19" s="54"/>
      <c r="B19" s="55" t="s">
        <v>46</v>
      </c>
      <c r="C19" s="64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1:27" ht="28.5">
      <c r="A20" s="54" t="s">
        <v>9</v>
      </c>
      <c r="B20" s="55" t="s">
        <v>212</v>
      </c>
      <c r="C20" s="56">
        <f t="shared" si="1"/>
        <v>399931.4427153407</v>
      </c>
      <c r="D20" s="57">
        <f>D21+D22+D23</f>
        <v>40123.209664323986</v>
      </c>
      <c r="E20" s="57">
        <f t="shared" ref="E20:W20" si="6">E21+E22+E23</f>
        <v>10331.167016166009</v>
      </c>
      <c r="F20" s="57">
        <f t="shared" si="6"/>
        <v>15121.038063063948</v>
      </c>
      <c r="G20" s="57">
        <f t="shared" si="6"/>
        <v>18928.151602238144</v>
      </c>
      <c r="H20" s="57">
        <f t="shared" si="6"/>
        <v>20841.803513031831</v>
      </c>
      <c r="I20" s="57">
        <f t="shared" si="6"/>
        <v>20750.309919458829</v>
      </c>
      <c r="J20" s="57">
        <f t="shared" si="6"/>
        <v>20649.735807764813</v>
      </c>
      <c r="K20" s="57">
        <f t="shared" si="6"/>
        <v>20539.179958464072</v>
      </c>
      <c r="L20" s="57">
        <f t="shared" si="6"/>
        <v>20417.651708214209</v>
      </c>
      <c r="M20" s="57">
        <f t="shared" si="6"/>
        <v>20284.062072729455</v>
      </c>
      <c r="N20" s="57">
        <f t="shared" si="6"/>
        <v>20137.213988664578</v>
      </c>
      <c r="O20" s="57">
        <f t="shared" si="6"/>
        <v>19975.791587029336</v>
      </c>
      <c r="P20" s="57">
        <f t="shared" si="6"/>
        <v>19798.348402015243</v>
      </c>
      <c r="Q20" s="57">
        <f t="shared" si="6"/>
        <v>19603.294409576862</v>
      </c>
      <c r="R20" s="57">
        <f t="shared" si="6"/>
        <v>19388.881779623614</v>
      </c>
      <c r="S20" s="57">
        <f t="shared" si="6"/>
        <v>19153.189214151051</v>
      </c>
      <c r="T20" s="57">
        <f t="shared" si="6"/>
        <v>18894.104730969484</v>
      </c>
      <c r="U20" s="57">
        <f t="shared" si="6"/>
        <v>18609.306738759267</v>
      </c>
      <c r="V20" s="57">
        <f t="shared" si="6"/>
        <v>18296.243233871064</v>
      </c>
      <c r="W20" s="57">
        <f t="shared" si="6"/>
        <v>18088.759305224903</v>
      </c>
    </row>
    <row r="21" spans="1:27">
      <c r="A21" s="58" t="s">
        <v>10</v>
      </c>
      <c r="B21" s="59" t="s">
        <v>213</v>
      </c>
      <c r="C21" s="60">
        <f t="shared" si="1"/>
        <v>362358.96784948441</v>
      </c>
      <c r="D21" s="61">
        <f t="shared" ref="D21:W21" si="7">D27+D30+D26</f>
        <v>37333.3437901832</v>
      </c>
      <c r="E21" s="61">
        <f t="shared" si="7"/>
        <v>7347.8830928190182</v>
      </c>
      <c r="F21" s="61">
        <f t="shared" si="7"/>
        <v>12206.635882420329</v>
      </c>
      <c r="G21" s="61">
        <f t="shared" si="7"/>
        <v>16089.467510848499</v>
      </c>
      <c r="H21" s="61">
        <f t="shared" si="7"/>
        <v>18086.352348325847</v>
      </c>
      <c r="I21" s="61">
        <f t="shared" si="7"/>
        <v>18086.352348325847</v>
      </c>
      <c r="J21" s="61">
        <f t="shared" si="7"/>
        <v>18086.352348325847</v>
      </c>
      <c r="K21" s="61">
        <f t="shared" si="7"/>
        <v>18086.352348325847</v>
      </c>
      <c r="L21" s="61">
        <f t="shared" si="7"/>
        <v>18086.352348325847</v>
      </c>
      <c r="M21" s="61">
        <f t="shared" si="7"/>
        <v>18086.352348325847</v>
      </c>
      <c r="N21" s="61">
        <f t="shared" si="7"/>
        <v>18086.352348325847</v>
      </c>
      <c r="O21" s="61">
        <f t="shared" si="7"/>
        <v>18086.352348325847</v>
      </c>
      <c r="P21" s="61">
        <f t="shared" si="7"/>
        <v>18086.352348325847</v>
      </c>
      <c r="Q21" s="61">
        <f t="shared" si="7"/>
        <v>18086.352348325847</v>
      </c>
      <c r="R21" s="61">
        <f t="shared" si="7"/>
        <v>18086.352348325847</v>
      </c>
      <c r="S21" s="61">
        <f t="shared" si="7"/>
        <v>18086.352348325847</v>
      </c>
      <c r="T21" s="61">
        <f t="shared" si="7"/>
        <v>18086.352348325847</v>
      </c>
      <c r="U21" s="61">
        <f t="shared" si="7"/>
        <v>18086.352348325847</v>
      </c>
      <c r="V21" s="61">
        <f t="shared" si="7"/>
        <v>18086.352348325847</v>
      </c>
      <c r="W21" s="61">
        <f t="shared" si="7"/>
        <v>18086.352348325847</v>
      </c>
    </row>
    <row r="22" spans="1:27">
      <c r="A22" s="58" t="s">
        <v>11</v>
      </c>
      <c r="B22" s="59" t="s">
        <v>214</v>
      </c>
      <c r="C22" s="60">
        <f t="shared" si="1"/>
        <v>37572.474865856107</v>
      </c>
      <c r="D22" s="61">
        <f t="shared" ref="D22:W22" si="8">D28</f>
        <v>2789.8658741407862</v>
      </c>
      <c r="E22" s="61">
        <f t="shared" si="8"/>
        <v>2983.2839233469917</v>
      </c>
      <c r="F22" s="61">
        <f t="shared" si="8"/>
        <v>2914.402180643619</v>
      </c>
      <c r="G22" s="61">
        <f t="shared" si="8"/>
        <v>2838.6840913896458</v>
      </c>
      <c r="H22" s="61">
        <f t="shared" si="8"/>
        <v>2755.4511647059858</v>
      </c>
      <c r="I22" s="61">
        <f t="shared" si="8"/>
        <v>2663.9575711329808</v>
      </c>
      <c r="J22" s="61">
        <f t="shared" si="8"/>
        <v>2563.3834594389655</v>
      </c>
      <c r="K22" s="61">
        <f t="shared" si="8"/>
        <v>2452.8276101382257</v>
      </c>
      <c r="L22" s="61">
        <f t="shared" si="8"/>
        <v>2331.2993598883636</v>
      </c>
      <c r="M22" s="61">
        <f t="shared" si="8"/>
        <v>2197.7097244036099</v>
      </c>
      <c r="N22" s="61">
        <f t="shared" si="8"/>
        <v>2050.8616403387323</v>
      </c>
      <c r="O22" s="61">
        <f t="shared" si="8"/>
        <v>1889.43923870349</v>
      </c>
      <c r="P22" s="61">
        <f t="shared" si="8"/>
        <v>1711.9960536893966</v>
      </c>
      <c r="Q22" s="61">
        <f t="shared" si="8"/>
        <v>1516.9420612510141</v>
      </c>
      <c r="R22" s="61">
        <f t="shared" si="8"/>
        <v>1302.5294312977674</v>
      </c>
      <c r="S22" s="61">
        <f t="shared" si="8"/>
        <v>1066.8368658252052</v>
      </c>
      <c r="T22" s="61">
        <f t="shared" si="8"/>
        <v>807.75238264363622</v>
      </c>
      <c r="U22" s="61">
        <f t="shared" si="8"/>
        <v>522.9543904334198</v>
      </c>
      <c r="V22" s="61">
        <f t="shared" si="8"/>
        <v>209.89088554521754</v>
      </c>
      <c r="W22" s="61">
        <f t="shared" si="8"/>
        <v>2.4069568990580206</v>
      </c>
    </row>
    <row r="23" spans="1:27">
      <c r="A23" s="58" t="s">
        <v>12</v>
      </c>
      <c r="B23" s="59" t="s">
        <v>215</v>
      </c>
      <c r="C23" s="60">
        <f t="shared" si="1"/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</row>
    <row r="24" spans="1:27" ht="42.75">
      <c r="A24" s="54" t="s">
        <v>13</v>
      </c>
      <c r="B24" s="55" t="s">
        <v>216</v>
      </c>
      <c r="C24" s="56">
        <f t="shared" si="1"/>
        <v>432228.11271534057</v>
      </c>
      <c r="D24" s="57">
        <f t="shared" ref="D24:W24" si="9">D25+D30</f>
        <v>40704.223586342923</v>
      </c>
      <c r="E24" s="57">
        <f t="shared" si="9"/>
        <v>11025.206506811444</v>
      </c>
      <c r="F24" s="57">
        <f t="shared" si="9"/>
        <v>15883.959296412757</v>
      </c>
      <c r="G24" s="57">
        <f t="shared" si="9"/>
        <v>19766.790924840923</v>
      </c>
      <c r="H24" s="57">
        <f t="shared" si="9"/>
        <v>21763.675762318271</v>
      </c>
      <c r="I24" s="57">
        <f t="shared" si="9"/>
        <v>21763.675762318275</v>
      </c>
      <c r="J24" s="57">
        <f t="shared" si="9"/>
        <v>21763.675762318275</v>
      </c>
      <c r="K24" s="57">
        <f t="shared" si="9"/>
        <v>21763.675762318275</v>
      </c>
      <c r="L24" s="57">
        <f t="shared" si="9"/>
        <v>21763.675762318271</v>
      </c>
      <c r="M24" s="57">
        <f t="shared" si="9"/>
        <v>21763.675762318271</v>
      </c>
      <c r="N24" s="57">
        <f t="shared" si="9"/>
        <v>21763.675762318271</v>
      </c>
      <c r="O24" s="57">
        <f t="shared" si="9"/>
        <v>21763.675762318271</v>
      </c>
      <c r="P24" s="57">
        <f t="shared" si="9"/>
        <v>21763.675762318271</v>
      </c>
      <c r="Q24" s="57">
        <f t="shared" si="9"/>
        <v>21763.675762318275</v>
      </c>
      <c r="R24" s="57">
        <f t="shared" si="9"/>
        <v>21763.675762318275</v>
      </c>
      <c r="S24" s="57">
        <f t="shared" si="9"/>
        <v>21763.675762318271</v>
      </c>
      <c r="T24" s="57">
        <f t="shared" si="9"/>
        <v>21763.675762318275</v>
      </c>
      <c r="U24" s="57">
        <f t="shared" si="9"/>
        <v>21763.675762318275</v>
      </c>
      <c r="V24" s="57">
        <f t="shared" si="9"/>
        <v>21763.675762318275</v>
      </c>
      <c r="W24" s="57">
        <f t="shared" si="9"/>
        <v>18392.795966158548</v>
      </c>
    </row>
    <row r="25" spans="1:27">
      <c r="A25" s="58" t="s">
        <v>14</v>
      </c>
      <c r="B25" s="59" t="s">
        <v>217</v>
      </c>
      <c r="C25" s="60">
        <f t="shared" si="1"/>
        <v>399931.44271534064</v>
      </c>
      <c r="D25" s="61">
        <f>D26+D27+D28+D29</f>
        <v>8407.553586342925</v>
      </c>
      <c r="E25" s="61">
        <f t="shared" ref="E25:W25" si="10">E26+E27+E28+E29</f>
        <v>11025.206506811444</v>
      </c>
      <c r="F25" s="61">
        <f t="shared" si="10"/>
        <v>15883.959296412757</v>
      </c>
      <c r="G25" s="61">
        <f t="shared" si="10"/>
        <v>19766.790924840923</v>
      </c>
      <c r="H25" s="61">
        <f t="shared" si="10"/>
        <v>21763.675762318271</v>
      </c>
      <c r="I25" s="61">
        <f t="shared" si="10"/>
        <v>21763.675762318275</v>
      </c>
      <c r="J25" s="61">
        <f t="shared" si="10"/>
        <v>21763.675762318275</v>
      </c>
      <c r="K25" s="61">
        <f t="shared" si="10"/>
        <v>21763.675762318275</v>
      </c>
      <c r="L25" s="61">
        <f t="shared" si="10"/>
        <v>21763.675762318271</v>
      </c>
      <c r="M25" s="61">
        <f t="shared" si="10"/>
        <v>21763.675762318271</v>
      </c>
      <c r="N25" s="61">
        <f t="shared" si="10"/>
        <v>21763.675762318271</v>
      </c>
      <c r="O25" s="61">
        <f t="shared" si="10"/>
        <v>21763.675762318271</v>
      </c>
      <c r="P25" s="61">
        <f t="shared" si="10"/>
        <v>21763.675762318271</v>
      </c>
      <c r="Q25" s="61">
        <f t="shared" si="10"/>
        <v>21763.675762318275</v>
      </c>
      <c r="R25" s="61">
        <f t="shared" si="10"/>
        <v>21763.675762318275</v>
      </c>
      <c r="S25" s="61">
        <f t="shared" si="10"/>
        <v>21763.675762318271</v>
      </c>
      <c r="T25" s="61">
        <f t="shared" si="10"/>
        <v>21763.675762318275</v>
      </c>
      <c r="U25" s="61">
        <f t="shared" si="10"/>
        <v>21763.675762318275</v>
      </c>
      <c r="V25" s="61">
        <f t="shared" si="10"/>
        <v>21763.675762318275</v>
      </c>
      <c r="W25" s="61">
        <f t="shared" si="10"/>
        <v>18392.795966158548</v>
      </c>
    </row>
    <row r="26" spans="1:27">
      <c r="A26" s="58" t="s">
        <v>41</v>
      </c>
      <c r="B26" s="59" t="s">
        <v>147</v>
      </c>
      <c r="C26" s="60">
        <f t="shared" si="1"/>
        <v>158891.28698405327</v>
      </c>
      <c r="D26" s="61">
        <v>5036.6737901832003</v>
      </c>
      <c r="E26" s="61">
        <v>5610.1317374537412</v>
      </c>
      <c r="F26" s="61">
        <v>6298.281274178391</v>
      </c>
      <c r="G26" s="61">
        <v>7261.6906255928998</v>
      </c>
      <c r="H26" s="61">
        <v>8417.7818472903109</v>
      </c>
      <c r="I26" s="61">
        <v>8417.7818472903109</v>
      </c>
      <c r="J26" s="61">
        <v>8417.7818472903109</v>
      </c>
      <c r="K26" s="61">
        <v>8417.7818472903109</v>
      </c>
      <c r="L26" s="61">
        <v>8417.7818472903109</v>
      </c>
      <c r="M26" s="61">
        <v>8417.7818472903109</v>
      </c>
      <c r="N26" s="61">
        <v>8417.7818472903109</v>
      </c>
      <c r="O26" s="61">
        <v>8417.7818472903109</v>
      </c>
      <c r="P26" s="61">
        <v>8417.7818472903109</v>
      </c>
      <c r="Q26" s="61">
        <v>8417.7818472903109</v>
      </c>
      <c r="R26" s="61">
        <v>8417.7818472903109</v>
      </c>
      <c r="S26" s="61">
        <v>8417.7818472903109</v>
      </c>
      <c r="T26" s="61">
        <v>8417.7818472903109</v>
      </c>
      <c r="U26" s="61">
        <v>8417.7818472903109</v>
      </c>
      <c r="V26" s="61">
        <v>8417.7818472903109</v>
      </c>
      <c r="W26" s="61">
        <v>8417.7818472903109</v>
      </c>
    </row>
    <row r="27" spans="1:27">
      <c r="A27" s="58" t="s">
        <v>40</v>
      </c>
      <c r="B27" s="59" t="s">
        <v>220</v>
      </c>
      <c r="C27" s="60">
        <f t="shared" si="1"/>
        <v>171171.0108654314</v>
      </c>
      <c r="D27" s="61">
        <v>0</v>
      </c>
      <c r="E27" s="61">
        <v>1737.751355365277</v>
      </c>
      <c r="F27" s="61">
        <v>5908.354608241938</v>
      </c>
      <c r="G27" s="61">
        <v>8827.7768852556001</v>
      </c>
      <c r="H27" s="61">
        <v>9668.5705010355359</v>
      </c>
      <c r="I27" s="61">
        <v>9668.5705010355359</v>
      </c>
      <c r="J27" s="61">
        <v>9668.5705010355359</v>
      </c>
      <c r="K27" s="61">
        <v>9668.5705010355359</v>
      </c>
      <c r="L27" s="61">
        <v>9668.5705010355359</v>
      </c>
      <c r="M27" s="61">
        <v>9668.5705010355359</v>
      </c>
      <c r="N27" s="61">
        <v>9668.5705010355359</v>
      </c>
      <c r="O27" s="61">
        <v>9668.5705010355359</v>
      </c>
      <c r="P27" s="61">
        <v>9668.5705010355359</v>
      </c>
      <c r="Q27" s="61">
        <v>9668.5705010355359</v>
      </c>
      <c r="R27" s="61">
        <v>9668.5705010355359</v>
      </c>
      <c r="S27" s="61">
        <v>9668.5705010355359</v>
      </c>
      <c r="T27" s="61">
        <v>9668.5705010355359</v>
      </c>
      <c r="U27" s="61">
        <v>9668.5705010355359</v>
      </c>
      <c r="V27" s="61">
        <v>9668.5705010355359</v>
      </c>
      <c r="W27" s="61">
        <v>9668.5705010355359</v>
      </c>
    </row>
    <row r="28" spans="1:27">
      <c r="A28" s="58" t="s">
        <v>225</v>
      </c>
      <c r="B28" s="59" t="s">
        <v>214</v>
      </c>
      <c r="C28" s="60">
        <f t="shared" si="1"/>
        <v>37572.474865856107</v>
      </c>
      <c r="D28" s="61">
        <v>2789.8658741407862</v>
      </c>
      <c r="E28" s="61">
        <v>2983.2839233469917</v>
      </c>
      <c r="F28" s="61">
        <v>2914.402180643619</v>
      </c>
      <c r="G28" s="61">
        <v>2838.6840913896458</v>
      </c>
      <c r="H28" s="61">
        <v>2755.4511647059858</v>
      </c>
      <c r="I28" s="61">
        <v>2663.9575711329808</v>
      </c>
      <c r="J28" s="61">
        <v>2563.3834594389655</v>
      </c>
      <c r="K28" s="61">
        <v>2452.8276101382257</v>
      </c>
      <c r="L28" s="61">
        <v>2331.2993598883636</v>
      </c>
      <c r="M28" s="61">
        <v>2197.7097244036099</v>
      </c>
      <c r="N28" s="61">
        <v>2050.8616403387323</v>
      </c>
      <c r="O28" s="61">
        <v>1889.43923870349</v>
      </c>
      <c r="P28" s="61">
        <v>1711.9960536893966</v>
      </c>
      <c r="Q28" s="61">
        <v>1516.9420612510141</v>
      </c>
      <c r="R28" s="61">
        <v>1302.5294312977674</v>
      </c>
      <c r="S28" s="61">
        <v>1066.8368658252052</v>
      </c>
      <c r="T28" s="61">
        <v>807.75238264363622</v>
      </c>
      <c r="U28" s="61">
        <v>522.9543904334198</v>
      </c>
      <c r="V28" s="61">
        <v>209.89088554521754</v>
      </c>
      <c r="W28" s="61">
        <v>2.4069568990580206</v>
      </c>
    </row>
    <row r="29" spans="1:27" ht="30">
      <c r="A29" s="58" t="s">
        <v>226</v>
      </c>
      <c r="B29" s="59" t="s">
        <v>223</v>
      </c>
      <c r="C29" s="60">
        <f t="shared" si="1"/>
        <v>32296.67</v>
      </c>
      <c r="D29" s="61">
        <v>581.01392201893816</v>
      </c>
      <c r="E29" s="61">
        <v>694.03949064543497</v>
      </c>
      <c r="F29" s="61">
        <v>762.92123334880841</v>
      </c>
      <c r="G29" s="61">
        <v>838.63932260278102</v>
      </c>
      <c r="H29" s="61">
        <v>921.87224928644093</v>
      </c>
      <c r="I29" s="61">
        <v>1013.3658428594458</v>
      </c>
      <c r="J29" s="61">
        <v>1113.9399545534611</v>
      </c>
      <c r="K29" s="61">
        <v>1224.4958038542011</v>
      </c>
      <c r="L29" s="61">
        <v>1346.0240541040632</v>
      </c>
      <c r="M29" s="61">
        <v>1479.6136895888167</v>
      </c>
      <c r="N29" s="61">
        <v>1626.4617736536943</v>
      </c>
      <c r="O29" s="61">
        <v>1787.8841752889364</v>
      </c>
      <c r="P29" s="61">
        <v>1965.32736030303</v>
      </c>
      <c r="Q29" s="61">
        <v>2160.3813527414127</v>
      </c>
      <c r="R29" s="61">
        <v>2374.7939826946595</v>
      </c>
      <c r="S29" s="61">
        <v>2610.4865481672214</v>
      </c>
      <c r="T29" s="61">
        <v>2869.5710313487907</v>
      </c>
      <c r="U29" s="61">
        <v>3154.3690235590061</v>
      </c>
      <c r="V29" s="61">
        <v>3467.4325284472097</v>
      </c>
      <c r="W29" s="61">
        <v>304.03666093364342</v>
      </c>
    </row>
    <row r="30" spans="1:27">
      <c r="A30" s="58" t="s">
        <v>15</v>
      </c>
      <c r="B30" s="59" t="s">
        <v>224</v>
      </c>
      <c r="C30" s="60">
        <f t="shared" si="1"/>
        <v>32296.67</v>
      </c>
      <c r="D30" s="61">
        <v>32296.67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</row>
    <row r="31" spans="1:27" ht="28.5">
      <c r="A31" s="54" t="s">
        <v>173</v>
      </c>
      <c r="B31" s="55" t="s">
        <v>212</v>
      </c>
      <c r="C31" s="56">
        <f t="shared" si="1"/>
        <v>1185199.387608048</v>
      </c>
      <c r="D31" s="65">
        <f t="shared" ref="D31:W41" si="11">D8+D20</f>
        <v>212986.2166032682</v>
      </c>
      <c r="E31" s="65">
        <f t="shared" si="11"/>
        <v>34051.535971411235</v>
      </c>
      <c r="F31" s="65">
        <f t="shared" si="11"/>
        <v>45477.325359487135</v>
      </c>
      <c r="G31" s="65">
        <f t="shared" si="11"/>
        <v>54489.309302134527</v>
      </c>
      <c r="H31" s="65">
        <f t="shared" si="11"/>
        <v>58869.41294829316</v>
      </c>
      <c r="I31" s="65">
        <f t="shared" si="11"/>
        <v>58343.426352192088</v>
      </c>
      <c r="J31" s="65">
        <f t="shared" si="11"/>
        <v>57765.236857168988</v>
      </c>
      <c r="K31" s="65">
        <f t="shared" si="11"/>
        <v>57129.663451623812</v>
      </c>
      <c r="L31" s="65">
        <f t="shared" si="11"/>
        <v>56431.010921072157</v>
      </c>
      <c r="M31" s="65">
        <f t="shared" si="11"/>
        <v>55663.018814751151</v>
      </c>
      <c r="N31" s="65">
        <f t="shared" si="11"/>
        <v>54818.80534728452</v>
      </c>
      <c r="O31" s="65">
        <f t="shared" si="11"/>
        <v>53890.805732723158</v>
      </c>
      <c r="P31" s="65">
        <f t="shared" si="11"/>
        <v>52870.70439838848</v>
      </c>
      <c r="Q31" s="65">
        <f t="shared" si="11"/>
        <v>51749.360471103268</v>
      </c>
      <c r="R31" s="65">
        <f t="shared" si="11"/>
        <v>50516.725868111091</v>
      </c>
      <c r="S31" s="65">
        <f t="shared" si="11"/>
        <v>49161.755258717283</v>
      </c>
      <c r="T31" s="65">
        <f t="shared" si="11"/>
        <v>47672.307089840375</v>
      </c>
      <c r="U31" s="65">
        <f t="shared" si="11"/>
        <v>46035.034788588542</v>
      </c>
      <c r="V31" s="65">
        <f t="shared" si="11"/>
        <v>44235.26716695472</v>
      </c>
      <c r="W31" s="65">
        <f t="shared" si="11"/>
        <v>43042.464904934131</v>
      </c>
    </row>
    <row r="32" spans="1:27">
      <c r="A32" s="58" t="s">
        <v>17</v>
      </c>
      <c r="B32" s="59" t="s">
        <v>213</v>
      </c>
      <c r="C32" s="60">
        <f t="shared" si="1"/>
        <v>969199.36629490671</v>
      </c>
      <c r="D32" s="66">
        <f t="shared" si="11"/>
        <v>196947.58485418322</v>
      </c>
      <c r="E32" s="66">
        <f t="shared" si="11"/>
        <v>16900.965152567187</v>
      </c>
      <c r="F32" s="66">
        <f t="shared" si="11"/>
        <v>28722.748095636067</v>
      </c>
      <c r="G32" s="66">
        <f t="shared" si="11"/>
        <v>38170.026996921159</v>
      </c>
      <c r="H32" s="66">
        <f t="shared" si="11"/>
        <v>43028.627574724916</v>
      </c>
      <c r="I32" s="66">
        <f t="shared" si="11"/>
        <v>43028.627574724916</v>
      </c>
      <c r="J32" s="66">
        <f t="shared" si="11"/>
        <v>43028.627574724916</v>
      </c>
      <c r="K32" s="66">
        <f t="shared" si="11"/>
        <v>43028.627574724916</v>
      </c>
      <c r="L32" s="66">
        <f t="shared" si="11"/>
        <v>43028.627574724916</v>
      </c>
      <c r="M32" s="66">
        <f t="shared" si="11"/>
        <v>43028.627574724916</v>
      </c>
      <c r="N32" s="66">
        <f t="shared" si="11"/>
        <v>43028.627574724916</v>
      </c>
      <c r="O32" s="66">
        <f t="shared" si="11"/>
        <v>43028.627574724916</v>
      </c>
      <c r="P32" s="66">
        <f t="shared" si="11"/>
        <v>43028.627574724916</v>
      </c>
      <c r="Q32" s="66">
        <f t="shared" si="11"/>
        <v>43028.627574724916</v>
      </c>
      <c r="R32" s="66">
        <f t="shared" si="11"/>
        <v>43028.627574724916</v>
      </c>
      <c r="S32" s="66">
        <f t="shared" si="11"/>
        <v>43028.627574724916</v>
      </c>
      <c r="T32" s="66">
        <f t="shared" si="11"/>
        <v>43028.627574724916</v>
      </c>
      <c r="U32" s="66">
        <f t="shared" si="11"/>
        <v>43028.627574724916</v>
      </c>
      <c r="V32" s="66">
        <f t="shared" si="11"/>
        <v>43028.627574724916</v>
      </c>
      <c r="W32" s="66">
        <f t="shared" si="11"/>
        <v>43028.627574724916</v>
      </c>
    </row>
    <row r="33" spans="1:23">
      <c r="A33" s="58" t="s">
        <v>18</v>
      </c>
      <c r="B33" s="59" t="s">
        <v>214</v>
      </c>
      <c r="C33" s="60">
        <f t="shared" si="1"/>
        <v>216000.02131314171</v>
      </c>
      <c r="D33" s="66">
        <f t="shared" si="11"/>
        <v>16038.631749084961</v>
      </c>
      <c r="E33" s="66">
        <f t="shared" si="11"/>
        <v>17150.570818844048</v>
      </c>
      <c r="F33" s="66">
        <f t="shared" si="11"/>
        <v>16754.577263851064</v>
      </c>
      <c r="G33" s="66">
        <f t="shared" si="11"/>
        <v>16319.282305213375</v>
      </c>
      <c r="H33" s="66">
        <f t="shared" si="11"/>
        <v>15840.785373568247</v>
      </c>
      <c r="I33" s="66">
        <f t="shared" si="11"/>
        <v>15314.798777467171</v>
      </c>
      <c r="J33" s="66">
        <f t="shared" si="11"/>
        <v>14736.609282444064</v>
      </c>
      <c r="K33" s="66">
        <f t="shared" si="11"/>
        <v>14101.035876898899</v>
      </c>
      <c r="L33" s="66">
        <f t="shared" si="11"/>
        <v>13402.38334634724</v>
      </c>
      <c r="M33" s="66">
        <f t="shared" si="11"/>
        <v>12634.391240026242</v>
      </c>
      <c r="N33" s="66">
        <f t="shared" si="11"/>
        <v>11790.1777725596</v>
      </c>
      <c r="O33" s="66">
        <f t="shared" si="11"/>
        <v>10862.17815799824</v>
      </c>
      <c r="P33" s="66">
        <f t="shared" si="11"/>
        <v>9842.0768236635631</v>
      </c>
      <c r="Q33" s="66">
        <f t="shared" si="11"/>
        <v>8720.7328963783511</v>
      </c>
      <c r="R33" s="66">
        <f t="shared" si="11"/>
        <v>7488.0982933861751</v>
      </c>
      <c r="S33" s="66">
        <f t="shared" si="11"/>
        <v>6133.1276839923703</v>
      </c>
      <c r="T33" s="66">
        <f t="shared" si="11"/>
        <v>4643.6795151154574</v>
      </c>
      <c r="U33" s="66">
        <f t="shared" si="11"/>
        <v>3006.4072138636293</v>
      </c>
      <c r="V33" s="66">
        <f t="shared" si="11"/>
        <v>1206.6395922298041</v>
      </c>
      <c r="W33" s="66">
        <f t="shared" si="11"/>
        <v>13.837330209216701</v>
      </c>
    </row>
    <row r="34" spans="1:23">
      <c r="A34" s="58" t="s">
        <v>19</v>
      </c>
      <c r="B34" s="59" t="s">
        <v>215</v>
      </c>
      <c r="C34" s="60">
        <f t="shared" si="1"/>
        <v>0</v>
      </c>
      <c r="D34" s="66">
        <f t="shared" si="11"/>
        <v>0</v>
      </c>
      <c r="E34" s="66">
        <f t="shared" si="11"/>
        <v>0</v>
      </c>
      <c r="F34" s="66">
        <f t="shared" si="11"/>
        <v>0</v>
      </c>
      <c r="G34" s="66">
        <f t="shared" si="11"/>
        <v>0</v>
      </c>
      <c r="H34" s="66">
        <f t="shared" si="11"/>
        <v>0</v>
      </c>
      <c r="I34" s="66">
        <f t="shared" si="11"/>
        <v>0</v>
      </c>
      <c r="J34" s="66">
        <f t="shared" si="11"/>
        <v>0</v>
      </c>
      <c r="K34" s="66">
        <f t="shared" si="11"/>
        <v>0</v>
      </c>
      <c r="L34" s="66">
        <f t="shared" si="11"/>
        <v>0</v>
      </c>
      <c r="M34" s="66">
        <f t="shared" si="11"/>
        <v>0</v>
      </c>
      <c r="N34" s="66">
        <f t="shared" si="11"/>
        <v>0</v>
      </c>
      <c r="O34" s="66">
        <f t="shared" si="11"/>
        <v>0</v>
      </c>
      <c r="P34" s="66">
        <f t="shared" si="11"/>
        <v>0</v>
      </c>
      <c r="Q34" s="66">
        <f t="shared" si="11"/>
        <v>0</v>
      </c>
      <c r="R34" s="66">
        <f t="shared" si="11"/>
        <v>0</v>
      </c>
      <c r="S34" s="66">
        <f t="shared" si="11"/>
        <v>0</v>
      </c>
      <c r="T34" s="66">
        <f t="shared" si="11"/>
        <v>0</v>
      </c>
      <c r="U34" s="66">
        <f t="shared" si="11"/>
        <v>0</v>
      </c>
      <c r="V34" s="66">
        <f t="shared" si="11"/>
        <v>0</v>
      </c>
      <c r="W34" s="66">
        <f t="shared" si="11"/>
        <v>0</v>
      </c>
    </row>
    <row r="35" spans="1:23" ht="42.75">
      <c r="A35" s="54" t="s">
        <v>20</v>
      </c>
      <c r="B35" s="55" t="s">
        <v>216</v>
      </c>
      <c r="C35" s="56">
        <f t="shared" si="1"/>
        <v>1370869.3876080485</v>
      </c>
      <c r="D35" s="65">
        <f t="shared" si="11"/>
        <v>216326.40167192253</v>
      </c>
      <c r="E35" s="65">
        <f t="shared" si="11"/>
        <v>38041.492590100963</v>
      </c>
      <c r="F35" s="65">
        <f t="shared" si="11"/>
        <v>49863.27553316985</v>
      </c>
      <c r="G35" s="65">
        <f t="shared" si="11"/>
        <v>59310.554434454927</v>
      </c>
      <c r="H35" s="65">
        <f t="shared" si="11"/>
        <v>64169.155012258685</v>
      </c>
      <c r="I35" s="65">
        <f t="shared" si="11"/>
        <v>64169.155012258692</v>
      </c>
      <c r="J35" s="65">
        <f t="shared" si="11"/>
        <v>64169.155012258692</v>
      </c>
      <c r="K35" s="65">
        <f t="shared" si="11"/>
        <v>64169.155012258692</v>
      </c>
      <c r="L35" s="65">
        <f t="shared" si="11"/>
        <v>64169.155012258692</v>
      </c>
      <c r="M35" s="65">
        <f t="shared" si="11"/>
        <v>64169.155012258685</v>
      </c>
      <c r="N35" s="65">
        <f t="shared" si="11"/>
        <v>64169.155012258692</v>
      </c>
      <c r="O35" s="65">
        <f t="shared" si="11"/>
        <v>64169.155012258685</v>
      </c>
      <c r="P35" s="65">
        <f t="shared" si="11"/>
        <v>64169.155012258692</v>
      </c>
      <c r="Q35" s="65">
        <f t="shared" si="11"/>
        <v>64169.155012258692</v>
      </c>
      <c r="R35" s="65">
        <f t="shared" si="11"/>
        <v>64169.155012258692</v>
      </c>
      <c r="S35" s="65">
        <f t="shared" si="11"/>
        <v>64169.155012258692</v>
      </c>
      <c r="T35" s="65">
        <f t="shared" si="11"/>
        <v>64169.155012258692</v>
      </c>
      <c r="U35" s="65">
        <f t="shared" si="11"/>
        <v>64169.155012258692</v>
      </c>
      <c r="V35" s="65">
        <f t="shared" si="11"/>
        <v>64169.155012258692</v>
      </c>
      <c r="W35" s="65">
        <f t="shared" si="11"/>
        <v>44790.338194519398</v>
      </c>
    </row>
    <row r="36" spans="1:23">
      <c r="A36" s="58" t="s">
        <v>21</v>
      </c>
      <c r="B36" s="59" t="s">
        <v>217</v>
      </c>
      <c r="C36" s="60">
        <f t="shared" si="1"/>
        <v>1185199.387608048</v>
      </c>
      <c r="D36" s="66">
        <f t="shared" si="11"/>
        <v>30656.401671922493</v>
      </c>
      <c r="E36" s="66">
        <f t="shared" si="11"/>
        <v>38041.492590100963</v>
      </c>
      <c r="F36" s="66">
        <f t="shared" si="11"/>
        <v>49863.27553316985</v>
      </c>
      <c r="G36" s="66">
        <f t="shared" si="11"/>
        <v>59310.554434454927</v>
      </c>
      <c r="H36" s="66">
        <f t="shared" si="11"/>
        <v>64169.155012258685</v>
      </c>
      <c r="I36" s="66">
        <f t="shared" si="11"/>
        <v>64169.155012258692</v>
      </c>
      <c r="J36" s="66">
        <f t="shared" si="11"/>
        <v>64169.155012258692</v>
      </c>
      <c r="K36" s="66">
        <f t="shared" si="11"/>
        <v>64169.155012258692</v>
      </c>
      <c r="L36" s="66">
        <f t="shared" si="11"/>
        <v>64169.155012258692</v>
      </c>
      <c r="M36" s="66">
        <f t="shared" si="11"/>
        <v>64169.155012258685</v>
      </c>
      <c r="N36" s="66">
        <f t="shared" si="11"/>
        <v>64169.155012258692</v>
      </c>
      <c r="O36" s="66">
        <f t="shared" si="11"/>
        <v>64169.155012258685</v>
      </c>
      <c r="P36" s="66">
        <f t="shared" si="11"/>
        <v>64169.155012258692</v>
      </c>
      <c r="Q36" s="66">
        <f t="shared" si="11"/>
        <v>64169.155012258692</v>
      </c>
      <c r="R36" s="66">
        <f t="shared" si="11"/>
        <v>64169.155012258692</v>
      </c>
      <c r="S36" s="66">
        <f t="shared" si="11"/>
        <v>64169.155012258692</v>
      </c>
      <c r="T36" s="66">
        <f t="shared" si="11"/>
        <v>64169.155012258692</v>
      </c>
      <c r="U36" s="66">
        <f t="shared" si="11"/>
        <v>64169.155012258692</v>
      </c>
      <c r="V36" s="66">
        <f t="shared" si="11"/>
        <v>64169.155012258692</v>
      </c>
      <c r="W36" s="66">
        <f t="shared" si="11"/>
        <v>44790.338194519398</v>
      </c>
    </row>
    <row r="37" spans="1:23">
      <c r="A37" s="58" t="s">
        <v>227</v>
      </c>
      <c r="B37" s="59" t="s">
        <v>147</v>
      </c>
      <c r="C37" s="60">
        <f t="shared" si="1"/>
        <v>367054.88730358903</v>
      </c>
      <c r="D37" s="66">
        <f t="shared" si="11"/>
        <v>11277.584854183202</v>
      </c>
      <c r="E37" s="66">
        <f t="shared" si="11"/>
        <v>12672.85966506043</v>
      </c>
      <c r="F37" s="66">
        <f t="shared" si="11"/>
        <v>14347.189438113106</v>
      </c>
      <c r="G37" s="66">
        <f t="shared" si="11"/>
        <v>16691.251120386849</v>
      </c>
      <c r="H37" s="66">
        <f t="shared" si="11"/>
        <v>19504.125139115342</v>
      </c>
      <c r="I37" s="66">
        <f t="shared" si="11"/>
        <v>19504.125139115342</v>
      </c>
      <c r="J37" s="66">
        <f t="shared" si="11"/>
        <v>19504.125139115342</v>
      </c>
      <c r="K37" s="66">
        <f t="shared" si="11"/>
        <v>19504.125139115342</v>
      </c>
      <c r="L37" s="66">
        <f t="shared" si="11"/>
        <v>19504.125139115342</v>
      </c>
      <c r="M37" s="66">
        <f t="shared" si="11"/>
        <v>19504.125139115342</v>
      </c>
      <c r="N37" s="66">
        <f t="shared" si="11"/>
        <v>19504.125139115342</v>
      </c>
      <c r="O37" s="66">
        <f t="shared" si="11"/>
        <v>19504.125139115342</v>
      </c>
      <c r="P37" s="66">
        <f t="shared" si="11"/>
        <v>19504.125139115342</v>
      </c>
      <c r="Q37" s="66">
        <f t="shared" si="11"/>
        <v>19504.125139115342</v>
      </c>
      <c r="R37" s="66">
        <f t="shared" si="11"/>
        <v>19504.125139115342</v>
      </c>
      <c r="S37" s="66">
        <f t="shared" si="11"/>
        <v>19504.125139115342</v>
      </c>
      <c r="T37" s="66">
        <f t="shared" si="11"/>
        <v>19504.125139115342</v>
      </c>
      <c r="U37" s="66">
        <f t="shared" si="11"/>
        <v>19504.125139115342</v>
      </c>
      <c r="V37" s="66">
        <f t="shared" si="11"/>
        <v>19504.125139115342</v>
      </c>
      <c r="W37" s="66">
        <f t="shared" si="11"/>
        <v>19504.125139115342</v>
      </c>
    </row>
    <row r="38" spans="1:23">
      <c r="A38" s="58" t="s">
        <v>228</v>
      </c>
      <c r="B38" s="59" t="s">
        <v>220</v>
      </c>
      <c r="C38" s="60">
        <f t="shared" si="1"/>
        <v>416474.47899131733</v>
      </c>
      <c r="D38" s="66">
        <f t="shared" si="11"/>
        <v>0</v>
      </c>
      <c r="E38" s="66">
        <f t="shared" si="11"/>
        <v>4228.1054875067566</v>
      </c>
      <c r="F38" s="66">
        <f t="shared" si="11"/>
        <v>14375.558657522963</v>
      </c>
      <c r="G38" s="66">
        <f t="shared" si="11"/>
        <v>21478.77587653431</v>
      </c>
      <c r="H38" s="66">
        <f t="shared" si="11"/>
        <v>23524.502435609578</v>
      </c>
      <c r="I38" s="66">
        <f t="shared" si="11"/>
        <v>23524.502435609578</v>
      </c>
      <c r="J38" s="66">
        <f t="shared" si="11"/>
        <v>23524.502435609578</v>
      </c>
      <c r="K38" s="66">
        <f t="shared" si="11"/>
        <v>23524.502435609578</v>
      </c>
      <c r="L38" s="66">
        <f t="shared" si="11"/>
        <v>23524.502435609578</v>
      </c>
      <c r="M38" s="66">
        <f t="shared" si="11"/>
        <v>23524.502435609578</v>
      </c>
      <c r="N38" s="66">
        <f t="shared" si="11"/>
        <v>23524.502435609578</v>
      </c>
      <c r="O38" s="66">
        <f t="shared" si="11"/>
        <v>23524.502435609578</v>
      </c>
      <c r="P38" s="66">
        <f t="shared" si="11"/>
        <v>23524.502435609578</v>
      </c>
      <c r="Q38" s="66">
        <f t="shared" si="11"/>
        <v>23524.502435609578</v>
      </c>
      <c r="R38" s="66">
        <f t="shared" si="11"/>
        <v>23524.502435609578</v>
      </c>
      <c r="S38" s="66">
        <f t="shared" si="11"/>
        <v>23524.502435609578</v>
      </c>
      <c r="T38" s="66">
        <f t="shared" si="11"/>
        <v>23524.502435609578</v>
      </c>
      <c r="U38" s="66">
        <f t="shared" si="11"/>
        <v>23524.502435609578</v>
      </c>
      <c r="V38" s="66">
        <f t="shared" si="11"/>
        <v>23524.502435609578</v>
      </c>
      <c r="W38" s="66">
        <f t="shared" si="11"/>
        <v>23524.502435609578</v>
      </c>
    </row>
    <row r="39" spans="1:23">
      <c r="A39" s="58" t="s">
        <v>229</v>
      </c>
      <c r="B39" s="59" t="s">
        <v>214</v>
      </c>
      <c r="C39" s="60">
        <f t="shared" si="1"/>
        <v>216000.02131314171</v>
      </c>
      <c r="D39" s="66">
        <f t="shared" si="11"/>
        <v>16038.631749084961</v>
      </c>
      <c r="E39" s="66">
        <f t="shared" si="11"/>
        <v>17150.570818844048</v>
      </c>
      <c r="F39" s="66">
        <f t="shared" si="11"/>
        <v>16754.577263851064</v>
      </c>
      <c r="G39" s="66">
        <f t="shared" si="11"/>
        <v>16319.282305213375</v>
      </c>
      <c r="H39" s="66">
        <f t="shared" si="11"/>
        <v>15840.785373568247</v>
      </c>
      <c r="I39" s="66">
        <f t="shared" si="11"/>
        <v>15314.798777467171</v>
      </c>
      <c r="J39" s="66">
        <f t="shared" si="11"/>
        <v>14736.609282444064</v>
      </c>
      <c r="K39" s="66">
        <f t="shared" si="11"/>
        <v>14101.035876898899</v>
      </c>
      <c r="L39" s="66">
        <f t="shared" si="11"/>
        <v>13402.38334634724</v>
      </c>
      <c r="M39" s="66">
        <f t="shared" si="11"/>
        <v>12634.391240026242</v>
      </c>
      <c r="N39" s="66">
        <f t="shared" si="11"/>
        <v>11790.1777725596</v>
      </c>
      <c r="O39" s="66">
        <f t="shared" si="11"/>
        <v>10862.17815799824</v>
      </c>
      <c r="P39" s="66">
        <f t="shared" si="11"/>
        <v>9842.0768236635631</v>
      </c>
      <c r="Q39" s="66">
        <f t="shared" si="11"/>
        <v>8720.7328963783511</v>
      </c>
      <c r="R39" s="66">
        <f t="shared" si="11"/>
        <v>7488.0982933861751</v>
      </c>
      <c r="S39" s="66">
        <f t="shared" si="11"/>
        <v>6133.1276839923703</v>
      </c>
      <c r="T39" s="66">
        <f t="shared" si="11"/>
        <v>4643.6795151154574</v>
      </c>
      <c r="U39" s="66">
        <f t="shared" si="11"/>
        <v>3006.4072138636293</v>
      </c>
      <c r="V39" s="66">
        <f t="shared" si="11"/>
        <v>1206.6395922298041</v>
      </c>
      <c r="W39" s="66">
        <f t="shared" si="11"/>
        <v>13.837330209216701</v>
      </c>
    </row>
    <row r="40" spans="1:23" ht="30">
      <c r="A40" s="58" t="s">
        <v>230</v>
      </c>
      <c r="B40" s="59" t="s">
        <v>223</v>
      </c>
      <c r="C40" s="60">
        <f t="shared" si="1"/>
        <v>185670</v>
      </c>
      <c r="D40" s="66">
        <f t="shared" si="11"/>
        <v>3340.1850686543303</v>
      </c>
      <c r="E40" s="66">
        <f t="shared" si="11"/>
        <v>3989.9566186897259</v>
      </c>
      <c r="F40" s="66">
        <f t="shared" si="11"/>
        <v>4385.9501736827133</v>
      </c>
      <c r="G40" s="66">
        <f t="shared" si="11"/>
        <v>4821.2451323204023</v>
      </c>
      <c r="H40" s="66">
        <f t="shared" si="11"/>
        <v>5299.7420639655265</v>
      </c>
      <c r="I40" s="66">
        <f t="shared" si="11"/>
        <v>5825.7286600666048</v>
      </c>
      <c r="J40" s="66">
        <f t="shared" si="11"/>
        <v>6403.9181550897083</v>
      </c>
      <c r="K40" s="66">
        <f t="shared" si="11"/>
        <v>7039.4915606348741</v>
      </c>
      <c r="L40" s="66">
        <f t="shared" si="11"/>
        <v>7738.1440911865348</v>
      </c>
      <c r="M40" s="66">
        <f t="shared" si="11"/>
        <v>8506.1361975075324</v>
      </c>
      <c r="N40" s="66">
        <f t="shared" si="11"/>
        <v>9350.3496649741737</v>
      </c>
      <c r="O40" s="66">
        <f t="shared" si="11"/>
        <v>10278.349279535532</v>
      </c>
      <c r="P40" s="66">
        <f t="shared" si="11"/>
        <v>11298.450613870211</v>
      </c>
      <c r="Q40" s="66">
        <f t="shared" si="11"/>
        <v>12419.794541155423</v>
      </c>
      <c r="R40" s="66">
        <f t="shared" si="11"/>
        <v>13652.429144147602</v>
      </c>
      <c r="S40" s="66">
        <f t="shared" si="11"/>
        <v>15007.399753541406</v>
      </c>
      <c r="T40" s="66">
        <f t="shared" si="11"/>
        <v>16496.847922418317</v>
      </c>
      <c r="U40" s="66">
        <f t="shared" si="11"/>
        <v>18134.120223670139</v>
      </c>
      <c r="V40" s="66">
        <f t="shared" si="11"/>
        <v>19933.887845303972</v>
      </c>
      <c r="W40" s="66">
        <f t="shared" si="11"/>
        <v>1747.87328958526</v>
      </c>
    </row>
    <row r="41" spans="1:23">
      <c r="A41" s="58" t="s">
        <v>22</v>
      </c>
      <c r="B41" s="59" t="s">
        <v>224</v>
      </c>
      <c r="C41" s="60">
        <f t="shared" si="1"/>
        <v>185670</v>
      </c>
      <c r="D41" s="66">
        <f t="shared" si="11"/>
        <v>185670</v>
      </c>
      <c r="E41" s="66">
        <f t="shared" si="11"/>
        <v>0</v>
      </c>
      <c r="F41" s="66">
        <f t="shared" si="11"/>
        <v>0</v>
      </c>
      <c r="G41" s="66">
        <f t="shared" si="11"/>
        <v>0</v>
      </c>
      <c r="H41" s="66">
        <f t="shared" si="11"/>
        <v>0</v>
      </c>
      <c r="I41" s="66">
        <f t="shared" si="11"/>
        <v>0</v>
      </c>
      <c r="J41" s="66">
        <f t="shared" si="11"/>
        <v>0</v>
      </c>
      <c r="K41" s="66">
        <f t="shared" si="11"/>
        <v>0</v>
      </c>
      <c r="L41" s="66">
        <f t="shared" si="11"/>
        <v>0</v>
      </c>
      <c r="M41" s="66">
        <f t="shared" si="11"/>
        <v>0</v>
      </c>
      <c r="N41" s="66">
        <f t="shared" si="11"/>
        <v>0</v>
      </c>
      <c r="O41" s="66">
        <f t="shared" si="11"/>
        <v>0</v>
      </c>
      <c r="P41" s="66">
        <f t="shared" si="11"/>
        <v>0</v>
      </c>
      <c r="Q41" s="66">
        <f t="shared" si="11"/>
        <v>0</v>
      </c>
      <c r="R41" s="66">
        <f t="shared" si="11"/>
        <v>0</v>
      </c>
      <c r="S41" s="66">
        <f t="shared" si="11"/>
        <v>0</v>
      </c>
      <c r="T41" s="66">
        <f t="shared" si="11"/>
        <v>0</v>
      </c>
      <c r="U41" s="66">
        <f t="shared" si="11"/>
        <v>0</v>
      </c>
      <c r="V41" s="66">
        <f t="shared" si="11"/>
        <v>0</v>
      </c>
      <c r="W41" s="66">
        <f t="shared" si="11"/>
        <v>0</v>
      </c>
    </row>
  </sheetData>
  <mergeCells count="6">
    <mergeCell ref="P1:U1"/>
    <mergeCell ref="A2:V2"/>
    <mergeCell ref="A4:A5"/>
    <mergeCell ref="B4:B5"/>
    <mergeCell ref="C4:C5"/>
    <mergeCell ref="D4:W4"/>
  </mergeCells>
  <pageMargins left="1.1811023622047245" right="0.39370078740157483" top="0.59055118110236227" bottom="0.59055118110236227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 9 коррект</vt:lpstr>
      <vt:lpstr>Прил №3 (к Постанов. 11)</vt:lpstr>
      <vt:lpstr>свод Инв.обяз.</vt:lpstr>
      <vt:lpstr>%</vt:lpstr>
      <vt:lpstr>Прил 9 подписано</vt:lpstr>
      <vt:lpstr>Прил 10 подписано</vt:lpstr>
      <vt:lpstr>'Прил 9 коррект'!Заголовки_для_печати</vt:lpstr>
      <vt:lpstr>'Прил 9 подписано'!Заголовки_для_печати</vt:lpstr>
      <vt:lpstr>'%'!Область_печати</vt:lpstr>
      <vt:lpstr>'Прил 10 подписано'!Область_печати</vt:lpstr>
      <vt:lpstr>'Прил 9 коррект'!Область_печати</vt:lpstr>
      <vt:lpstr>'Прил 9 подписано'!Область_печати</vt:lpstr>
      <vt:lpstr>'Прил №3 (к Постанов. 11)'!Область_печати</vt:lpstr>
      <vt:lpstr>'свод Инв.обяз.'!Область_печати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Нагибина Ольга Валерьевна</cp:lastModifiedBy>
  <cp:lastPrinted>2023-11-23T12:26:50Z</cp:lastPrinted>
  <dcterms:created xsi:type="dcterms:W3CDTF">2016-12-04T12:57:19Z</dcterms:created>
  <dcterms:modified xsi:type="dcterms:W3CDTF">2023-11-24T04:59:18Z</dcterms:modified>
</cp:coreProperties>
</file>