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1800" windowWidth="15570" windowHeight="7320"/>
  </bookViews>
  <sheets>
    <sheet name="Форма К-2" sheetId="1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К-2'!$A$12:$I$375</definedName>
    <definedName name="_xlnm.Print_Titles" localSheetId="0">'Форма К-2'!$10:$12</definedName>
  </definedNames>
  <calcPr calcId="124519"/>
</workbook>
</file>

<file path=xl/calcChain.xml><?xml version="1.0" encoding="utf-8"?>
<calcChain xmlns="http://schemas.openxmlformats.org/spreadsheetml/2006/main">
  <c r="D247" i="1"/>
  <c r="D213"/>
  <c r="D245"/>
  <c r="H21" l="1"/>
  <c r="H22"/>
  <c r="H24"/>
  <c r="H26"/>
  <c r="H27"/>
  <c r="H28"/>
  <c r="H31"/>
  <c r="H32"/>
  <c r="H33"/>
  <c r="H37"/>
  <c r="H38"/>
  <c r="H39"/>
  <c r="H40"/>
  <c r="H41"/>
  <c r="H42"/>
  <c r="H43"/>
  <c r="H44"/>
  <c r="H48"/>
  <c r="H53"/>
  <c r="H54"/>
  <c r="H55"/>
  <c r="H56"/>
  <c r="H57"/>
  <c r="H58"/>
  <c r="H60"/>
  <c r="H61"/>
  <c r="H62"/>
  <c r="H66"/>
  <c r="H67"/>
  <c r="H69"/>
  <c r="H70"/>
  <c r="H71"/>
  <c r="H74"/>
  <c r="H79"/>
  <c r="H80"/>
  <c r="H82"/>
  <c r="H83"/>
  <c r="H84"/>
  <c r="H85"/>
  <c r="H86"/>
  <c r="H87"/>
  <c r="H92"/>
  <c r="H93"/>
  <c r="H95"/>
  <c r="H96"/>
  <c r="H97"/>
  <c r="H98"/>
  <c r="H99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6"/>
  <c r="H127"/>
  <c r="H131"/>
  <c r="H132"/>
  <c r="H134"/>
  <c r="H135"/>
  <c r="H136"/>
  <c r="H137"/>
  <c r="H138"/>
  <c r="H139"/>
  <c r="H140"/>
  <c r="H141"/>
  <c r="H142"/>
  <c r="H143"/>
  <c r="H147"/>
  <c r="H148"/>
  <c r="H149"/>
  <c r="H150"/>
  <c r="H151"/>
  <c r="H152"/>
  <c r="H153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82"/>
  <c r="H183"/>
  <c r="H184"/>
  <c r="H185"/>
  <c r="H186"/>
  <c r="H187"/>
  <c r="H188"/>
  <c r="H189"/>
  <c r="H190"/>
  <c r="H191"/>
  <c r="H192"/>
  <c r="H193"/>
  <c r="H194"/>
  <c r="H195"/>
  <c r="H196"/>
  <c r="H197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30"/>
  <c r="H231"/>
  <c r="H234"/>
  <c r="H235"/>
  <c r="H236"/>
  <c r="H237"/>
  <c r="H238"/>
  <c r="H239"/>
  <c r="H240"/>
  <c r="H241"/>
  <c r="H242"/>
  <c r="H243"/>
  <c r="H244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5"/>
  <c r="H276"/>
  <c r="H277"/>
  <c r="H278"/>
  <c r="H279"/>
  <c r="H280"/>
  <c r="H281"/>
  <c r="H282"/>
  <c r="H283"/>
  <c r="H284"/>
  <c r="H285"/>
  <c r="H286"/>
  <c r="H289"/>
  <c r="H290"/>
  <c r="H293"/>
  <c r="H294"/>
  <c r="H295"/>
  <c r="H296"/>
  <c r="H297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9"/>
  <c r="H330"/>
  <c r="H332"/>
  <c r="H333"/>
  <c r="H334"/>
  <c r="H335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4"/>
  <c r="H365"/>
  <c r="H366"/>
  <c r="H367"/>
  <c r="H368"/>
  <c r="H369"/>
  <c r="H370"/>
  <c r="H371"/>
  <c r="H372"/>
  <c r="H373"/>
  <c r="H374"/>
  <c r="F276" l="1"/>
  <c r="F275" s="1"/>
  <c r="F248"/>
  <c r="F206"/>
  <c r="F262"/>
  <c r="F261" s="1"/>
  <c r="F241"/>
  <c r="F238"/>
  <c r="F228"/>
  <c r="F219"/>
  <c r="F218" s="1"/>
  <c r="F201"/>
  <c r="G252"/>
  <c r="G244"/>
  <c r="F214" l="1"/>
  <c r="G204"/>
  <c r="F98"/>
  <c r="D214"/>
  <c r="D228"/>
  <c r="D233"/>
  <c r="D232" s="1"/>
  <c r="D241"/>
  <c r="D240" s="1"/>
  <c r="D248"/>
  <c r="D257"/>
  <c r="D276"/>
  <c r="D275"/>
  <c r="D262"/>
  <c r="D261" s="1"/>
  <c r="E252"/>
  <c r="E244" l="1"/>
  <c r="D238"/>
  <c r="D223"/>
  <c r="D219"/>
  <c r="D218" s="1"/>
  <c r="E207"/>
  <c r="D201"/>
  <c r="E204"/>
  <c r="D101" l="1"/>
  <c r="C358"/>
  <c r="C354"/>
  <c r="C330"/>
  <c r="C316"/>
  <c r="C304"/>
  <c r="C342" l="1"/>
  <c r="C340"/>
  <c r="C182"/>
  <c r="F27" l="1"/>
  <c r="F21"/>
  <c r="F16"/>
  <c r="G17" l="1"/>
  <c r="G18"/>
  <c r="G19"/>
  <c r="G20"/>
  <c r="G22"/>
  <c r="G23"/>
  <c r="G24"/>
  <c r="G25"/>
  <c r="G26"/>
  <c r="G28"/>
  <c r="G29"/>
  <c r="G30"/>
  <c r="G31"/>
  <c r="G33"/>
  <c r="G34"/>
  <c r="G36"/>
  <c r="G37"/>
  <c r="G38"/>
  <c r="G41"/>
  <c r="G42"/>
  <c r="G43"/>
  <c r="G44"/>
  <c r="G48"/>
  <c r="G49"/>
  <c r="G51"/>
  <c r="G52"/>
  <c r="G54"/>
  <c r="G55"/>
  <c r="G56"/>
  <c r="G58"/>
  <c r="G59"/>
  <c r="G60"/>
  <c r="G62"/>
  <c r="G63"/>
  <c r="G64"/>
  <c r="G67"/>
  <c r="G68"/>
  <c r="G69"/>
  <c r="G70"/>
  <c r="G71"/>
  <c r="G74"/>
  <c r="G75"/>
  <c r="G76"/>
  <c r="G77"/>
  <c r="G78"/>
  <c r="G80"/>
  <c r="G81"/>
  <c r="G82"/>
  <c r="G83"/>
  <c r="G84"/>
  <c r="G87"/>
  <c r="G88"/>
  <c r="G89"/>
  <c r="G90"/>
  <c r="G91"/>
  <c r="G93"/>
  <c r="G94"/>
  <c r="G95"/>
  <c r="G96"/>
  <c r="G99"/>
  <c r="G102"/>
  <c r="G104"/>
  <c r="G105"/>
  <c r="G106"/>
  <c r="G108"/>
  <c r="G110"/>
  <c r="G112"/>
  <c r="G113"/>
  <c r="G115"/>
  <c r="G117"/>
  <c r="G120"/>
  <c r="G122"/>
  <c r="G124"/>
  <c r="G127"/>
  <c r="G129"/>
  <c r="G132"/>
  <c r="G134"/>
  <c r="G136"/>
  <c r="G138"/>
  <c r="G141"/>
  <c r="G143"/>
  <c r="G146"/>
  <c r="G148"/>
  <c r="G151"/>
  <c r="G153"/>
  <c r="G156"/>
  <c r="G157"/>
  <c r="G158"/>
  <c r="G160"/>
  <c r="G161"/>
  <c r="G162"/>
  <c r="G164"/>
  <c r="G167"/>
  <c r="G170"/>
  <c r="G172"/>
  <c r="G173"/>
  <c r="G174"/>
  <c r="G175"/>
  <c r="G178"/>
  <c r="G181"/>
  <c r="G183"/>
  <c r="G184"/>
  <c r="G186"/>
  <c r="G189"/>
  <c r="G191"/>
  <c r="G194"/>
  <c r="G197"/>
  <c r="G201"/>
  <c r="G202"/>
  <c r="G203"/>
  <c r="G208"/>
  <c r="G209"/>
  <c r="G210"/>
  <c r="G211"/>
  <c r="G212"/>
  <c r="G214"/>
  <c r="G215"/>
  <c r="G216"/>
  <c r="G217"/>
  <c r="G220"/>
  <c r="G221"/>
  <c r="G222"/>
  <c r="G224"/>
  <c r="G226"/>
  <c r="G229"/>
  <c r="G231"/>
  <c r="G234"/>
  <c r="G235"/>
  <c r="G236"/>
  <c r="G237"/>
  <c r="G242"/>
  <c r="G243"/>
  <c r="G246"/>
  <c r="G249"/>
  <c r="G250"/>
  <c r="G251"/>
  <c r="G253"/>
  <c r="G254"/>
  <c r="G255"/>
  <c r="G258"/>
  <c r="G259"/>
  <c r="G260"/>
  <c r="G266"/>
  <c r="G269"/>
  <c r="G271"/>
  <c r="G274"/>
  <c r="G277"/>
  <c r="G278"/>
  <c r="G279"/>
  <c r="G280"/>
  <c r="G282"/>
  <c r="G283"/>
  <c r="G285"/>
  <c r="G288"/>
  <c r="G290"/>
  <c r="G295"/>
  <c r="G297"/>
  <c r="G300"/>
  <c r="G302"/>
  <c r="G304"/>
  <c r="G306"/>
  <c r="G308"/>
  <c r="G310"/>
  <c r="G312"/>
  <c r="G314"/>
  <c r="G316"/>
  <c r="G318"/>
  <c r="G320"/>
  <c r="G322"/>
  <c r="G324"/>
  <c r="G326"/>
  <c r="G328"/>
  <c r="G330"/>
  <c r="G333"/>
  <c r="G335"/>
  <c r="G337"/>
  <c r="G339"/>
  <c r="G341"/>
  <c r="G343"/>
  <c r="G345"/>
  <c r="G347"/>
  <c r="G350"/>
  <c r="G352"/>
  <c r="G354"/>
  <c r="G357"/>
  <c r="G358"/>
  <c r="G362"/>
  <c r="G363"/>
  <c r="G364"/>
  <c r="G367"/>
  <c r="G368"/>
  <c r="G369"/>
  <c r="G370"/>
  <c r="G371"/>
  <c r="G372"/>
  <c r="G373"/>
  <c r="G374"/>
  <c r="E17"/>
  <c r="E18"/>
  <c r="E19"/>
  <c r="E20"/>
  <c r="E22"/>
  <c r="E23"/>
  <c r="E24"/>
  <c r="E25"/>
  <c r="E26"/>
  <c r="E28"/>
  <c r="E29"/>
  <c r="E30"/>
  <c r="E31"/>
  <c r="E33"/>
  <c r="E34"/>
  <c r="E35"/>
  <c r="E36"/>
  <c r="E37"/>
  <c r="E38"/>
  <c r="E41"/>
  <c r="E42"/>
  <c r="E43"/>
  <c r="E44"/>
  <c r="E48"/>
  <c r="E49"/>
  <c r="E51"/>
  <c r="E52"/>
  <c r="E54"/>
  <c r="E55"/>
  <c r="E56"/>
  <c r="E58"/>
  <c r="E59"/>
  <c r="E60"/>
  <c r="E62"/>
  <c r="E63"/>
  <c r="E64"/>
  <c r="E67"/>
  <c r="E68"/>
  <c r="E69"/>
  <c r="E70"/>
  <c r="E71"/>
  <c r="E74"/>
  <c r="E75"/>
  <c r="E76"/>
  <c r="E77"/>
  <c r="E78"/>
  <c r="E80"/>
  <c r="E81"/>
  <c r="E82"/>
  <c r="E83"/>
  <c r="E84"/>
  <c r="E87"/>
  <c r="E88"/>
  <c r="E89"/>
  <c r="E90"/>
  <c r="E91"/>
  <c r="E93"/>
  <c r="E94"/>
  <c r="E95"/>
  <c r="E96"/>
  <c r="E99"/>
  <c r="E101"/>
  <c r="E102"/>
  <c r="E104"/>
  <c r="E105"/>
  <c r="E106"/>
  <c r="E108"/>
  <c r="E110"/>
  <c r="E112"/>
  <c r="E113"/>
  <c r="E115"/>
  <c r="E117"/>
  <c r="E120"/>
  <c r="E122"/>
  <c r="E124"/>
  <c r="E127"/>
  <c r="E129"/>
  <c r="E132"/>
  <c r="E134"/>
  <c r="E136"/>
  <c r="E138"/>
  <c r="E141"/>
  <c r="E143"/>
  <c r="E146"/>
  <c r="E148"/>
  <c r="E151"/>
  <c r="E153"/>
  <c r="E156"/>
  <c r="E157"/>
  <c r="E158"/>
  <c r="E160"/>
  <c r="E161"/>
  <c r="E162"/>
  <c r="E164"/>
  <c r="E167"/>
  <c r="E170"/>
  <c r="E172"/>
  <c r="E173"/>
  <c r="E174"/>
  <c r="E175"/>
  <c r="E178"/>
  <c r="E181"/>
  <c r="E183"/>
  <c r="E184"/>
  <c r="E186"/>
  <c r="E189"/>
  <c r="E191"/>
  <c r="E194"/>
  <c r="E197"/>
  <c r="E201"/>
  <c r="E202"/>
  <c r="E203"/>
  <c r="E206"/>
  <c r="E208"/>
  <c r="E209"/>
  <c r="E210"/>
  <c r="E211"/>
  <c r="E212"/>
  <c r="E214"/>
  <c r="E215"/>
  <c r="E216"/>
  <c r="E217"/>
  <c r="E219"/>
  <c r="E220"/>
  <c r="E221"/>
  <c r="E222"/>
  <c r="E223"/>
  <c r="E224"/>
  <c r="E226"/>
  <c r="E228"/>
  <c r="E229"/>
  <c r="E231"/>
  <c r="E233"/>
  <c r="E234"/>
  <c r="E235"/>
  <c r="E236"/>
  <c r="E237"/>
  <c r="E240"/>
  <c r="E241"/>
  <c r="E242"/>
  <c r="E243"/>
  <c r="E246"/>
  <c r="E248"/>
  <c r="E249"/>
  <c r="E250"/>
  <c r="E251"/>
  <c r="E253"/>
  <c r="E254"/>
  <c r="E255"/>
  <c r="E257"/>
  <c r="E258"/>
  <c r="E259"/>
  <c r="E260"/>
  <c r="E266"/>
  <c r="E269"/>
  <c r="E271"/>
  <c r="E274"/>
  <c r="E276"/>
  <c r="E277"/>
  <c r="E278"/>
  <c r="E279"/>
  <c r="E280"/>
  <c r="E282"/>
  <c r="E283"/>
  <c r="E285"/>
  <c r="E288"/>
  <c r="E290"/>
  <c r="E295"/>
  <c r="E297"/>
  <c r="E300"/>
  <c r="E302"/>
  <c r="E304"/>
  <c r="E306"/>
  <c r="E308"/>
  <c r="E310"/>
  <c r="E312"/>
  <c r="E314"/>
  <c r="E316"/>
  <c r="E318"/>
  <c r="E320"/>
  <c r="E322"/>
  <c r="E324"/>
  <c r="E326"/>
  <c r="E328"/>
  <c r="E330"/>
  <c r="E333"/>
  <c r="E335"/>
  <c r="E337"/>
  <c r="E339"/>
  <c r="E341"/>
  <c r="E343"/>
  <c r="E345"/>
  <c r="E347"/>
  <c r="E350"/>
  <c r="E352"/>
  <c r="E354"/>
  <c r="E357"/>
  <c r="E358"/>
  <c r="E362"/>
  <c r="E363"/>
  <c r="E364"/>
  <c r="E367"/>
  <c r="E368"/>
  <c r="E369"/>
  <c r="E370"/>
  <c r="E371"/>
  <c r="E372"/>
  <c r="E373"/>
  <c r="E374"/>
  <c r="F338" l="1"/>
  <c r="F223" l="1"/>
  <c r="G223" s="1"/>
  <c r="F257" l="1"/>
  <c r="G257" s="1"/>
  <c r="G248"/>
  <c r="F233"/>
  <c r="H233" s="1"/>
  <c r="G219"/>
  <c r="G233" l="1"/>
  <c r="F232"/>
  <c r="H232" s="1"/>
  <c r="F287"/>
  <c r="G228"/>
  <c r="G206"/>
  <c r="F193"/>
  <c r="F109"/>
  <c r="F240" l="1"/>
  <c r="G240" s="1"/>
  <c r="G241"/>
  <c r="D336"/>
  <c r="D338"/>
  <c r="E338" l="1"/>
  <c r="G338"/>
  <c r="D193"/>
  <c r="G193" s="1"/>
  <c r="C325" l="1"/>
  <c r="D325"/>
  <c r="F325"/>
  <c r="I325"/>
  <c r="C307"/>
  <c r="D307"/>
  <c r="F307"/>
  <c r="I307"/>
  <c r="C305"/>
  <c r="D305"/>
  <c r="F305"/>
  <c r="I305"/>
  <c r="C273"/>
  <c r="D273"/>
  <c r="F273"/>
  <c r="G273" s="1"/>
  <c r="I273"/>
  <c r="I101"/>
  <c r="E307" l="1"/>
  <c r="G325"/>
  <c r="G307"/>
  <c r="G305"/>
  <c r="E273"/>
  <c r="C272"/>
  <c r="E325"/>
  <c r="E305"/>
  <c r="G276" l="1"/>
  <c r="G275" l="1"/>
  <c r="C232" l="1"/>
  <c r="F225"/>
  <c r="D225"/>
  <c r="C225"/>
  <c r="F247"/>
  <c r="F245"/>
  <c r="F213"/>
  <c r="F205"/>
  <c r="F200"/>
  <c r="D205"/>
  <c r="D200"/>
  <c r="F366"/>
  <c r="D366"/>
  <c r="F342"/>
  <c r="D342"/>
  <c r="E342" s="1"/>
  <c r="E225" l="1"/>
  <c r="G245"/>
  <c r="G225"/>
  <c r="G213"/>
  <c r="G342"/>
  <c r="G205"/>
  <c r="G200"/>
  <c r="G366"/>
  <c r="G218"/>
  <c r="E232"/>
  <c r="G232"/>
  <c r="F319"/>
  <c r="D319"/>
  <c r="C319"/>
  <c r="I315"/>
  <c r="F315"/>
  <c r="D315"/>
  <c r="C315"/>
  <c r="F313"/>
  <c r="D313"/>
  <c r="C313"/>
  <c r="F311"/>
  <c r="D311"/>
  <c r="C311"/>
  <c r="F309"/>
  <c r="D309"/>
  <c r="E309" s="1"/>
  <c r="F284"/>
  <c r="D284"/>
  <c r="D281" s="1"/>
  <c r="I275"/>
  <c r="I272" s="1"/>
  <c r="D272"/>
  <c r="C275"/>
  <c r="E275" s="1"/>
  <c r="F270"/>
  <c r="D270"/>
  <c r="F268"/>
  <c r="D268"/>
  <c r="C270"/>
  <c r="C268"/>
  <c r="F265"/>
  <c r="D265"/>
  <c r="F256"/>
  <c r="D256"/>
  <c r="D199" s="1"/>
  <c r="G247"/>
  <c r="F227"/>
  <c r="D227"/>
  <c r="F101"/>
  <c r="G101" s="1"/>
  <c r="F32"/>
  <c r="F199" l="1"/>
  <c r="H199" s="1"/>
  <c r="G311"/>
  <c r="E268"/>
  <c r="E315"/>
  <c r="E270"/>
  <c r="G270"/>
  <c r="G309"/>
  <c r="E313"/>
  <c r="G315"/>
  <c r="E319"/>
  <c r="G256"/>
  <c r="G227"/>
  <c r="G265"/>
  <c r="G268"/>
  <c r="G284"/>
  <c r="E311"/>
  <c r="G313"/>
  <c r="G319"/>
  <c r="E272"/>
  <c r="F281"/>
  <c r="F272"/>
  <c r="D267"/>
  <c r="D198" s="1"/>
  <c r="F267"/>
  <c r="C267"/>
  <c r="C284"/>
  <c r="C200"/>
  <c r="E200" s="1"/>
  <c r="C265"/>
  <c r="E265" s="1"/>
  <c r="C256"/>
  <c r="E256" s="1"/>
  <c r="C245"/>
  <c r="E245" s="1"/>
  <c r="C227"/>
  <c r="E227" s="1"/>
  <c r="C218"/>
  <c r="E218" s="1"/>
  <c r="C213"/>
  <c r="E213" s="1"/>
  <c r="C205"/>
  <c r="E205" s="1"/>
  <c r="F198" l="1"/>
  <c r="G199"/>
  <c r="G281"/>
  <c r="E267"/>
  <c r="G272"/>
  <c r="G267"/>
  <c r="C281"/>
  <c r="E281" s="1"/>
  <c r="E284"/>
  <c r="C155"/>
  <c r="G198" l="1"/>
  <c r="H198"/>
  <c r="C327"/>
  <c r="C171"/>
  <c r="F171" l="1"/>
  <c r="F159"/>
  <c r="F155" s="1"/>
  <c r="H155" s="1"/>
  <c r="D159"/>
  <c r="F86"/>
  <c r="F336"/>
  <c r="G336" s="1"/>
  <c r="F327"/>
  <c r="D327"/>
  <c r="E327" s="1"/>
  <c r="G327" l="1"/>
  <c r="G159"/>
  <c r="E159"/>
  <c r="D155"/>
  <c r="F182"/>
  <c r="D182"/>
  <c r="D171"/>
  <c r="F107"/>
  <c r="D107"/>
  <c r="G107" s="1"/>
  <c r="C107"/>
  <c r="F35"/>
  <c r="G35" s="1"/>
  <c r="E182" l="1"/>
  <c r="G182"/>
  <c r="G171"/>
  <c r="E171"/>
  <c r="G155"/>
  <c r="E155"/>
  <c r="E107"/>
  <c r="D361" l="1"/>
  <c r="D365"/>
  <c r="D360" l="1"/>
  <c r="F361"/>
  <c r="G361" s="1"/>
  <c r="F57"/>
  <c r="F360" l="1"/>
  <c r="G360" s="1"/>
  <c r="F323" l="1"/>
  <c r="D323"/>
  <c r="C323"/>
  <c r="E323" l="1"/>
  <c r="G323"/>
  <c r="F73"/>
  <c r="H73" s="1"/>
  <c r="F103" l="1"/>
  <c r="F163"/>
  <c r="F365" l="1"/>
  <c r="G365" s="1"/>
  <c r="C366"/>
  <c r="E366" s="1"/>
  <c r="I365"/>
  <c r="I361"/>
  <c r="I360" s="1"/>
  <c r="I359" s="1"/>
  <c r="C361"/>
  <c r="E361" s="1"/>
  <c r="I356"/>
  <c r="I355" s="1"/>
  <c r="F356"/>
  <c r="D356"/>
  <c r="C356"/>
  <c r="I353"/>
  <c r="F353"/>
  <c r="D353"/>
  <c r="C353"/>
  <c r="I351"/>
  <c r="F351"/>
  <c r="D351"/>
  <c r="C351"/>
  <c r="I349"/>
  <c r="F349"/>
  <c r="D349"/>
  <c r="C349"/>
  <c r="I346"/>
  <c r="F346"/>
  <c r="D346"/>
  <c r="C346"/>
  <c r="F344"/>
  <c r="G344" s="1"/>
  <c r="D344"/>
  <c r="C344"/>
  <c r="E344" s="1"/>
  <c r="I340"/>
  <c r="F340"/>
  <c r="G340" s="1"/>
  <c r="D340"/>
  <c r="I336"/>
  <c r="C336"/>
  <c r="E336" s="1"/>
  <c r="F334"/>
  <c r="D334"/>
  <c r="C334"/>
  <c r="I332"/>
  <c r="F332"/>
  <c r="D332"/>
  <c r="C332"/>
  <c r="I329"/>
  <c r="F329"/>
  <c r="D329"/>
  <c r="C329"/>
  <c r="F321"/>
  <c r="D321"/>
  <c r="C321"/>
  <c r="E321" s="1"/>
  <c r="I317"/>
  <c r="F317"/>
  <c r="D317"/>
  <c r="C317"/>
  <c r="I303"/>
  <c r="F303"/>
  <c r="F298" s="1"/>
  <c r="D303"/>
  <c r="D298" s="1"/>
  <c r="C303"/>
  <c r="C298" s="1"/>
  <c r="I301"/>
  <c r="F301"/>
  <c r="D301"/>
  <c r="C301"/>
  <c r="I299"/>
  <c r="F299"/>
  <c r="D299"/>
  <c r="C299"/>
  <c r="I296"/>
  <c r="F296"/>
  <c r="D296"/>
  <c r="C296"/>
  <c r="I294"/>
  <c r="F294"/>
  <c r="D294"/>
  <c r="E294" s="1"/>
  <c r="C294"/>
  <c r="I289"/>
  <c r="F289"/>
  <c r="D289"/>
  <c r="C289"/>
  <c r="I287"/>
  <c r="D287"/>
  <c r="C287"/>
  <c r="I248"/>
  <c r="C247"/>
  <c r="E247" s="1"/>
  <c r="I246"/>
  <c r="I245"/>
  <c r="I227"/>
  <c r="I219"/>
  <c r="I206"/>
  <c r="I199"/>
  <c r="I196"/>
  <c r="I195" s="1"/>
  <c r="F196"/>
  <c r="G196" s="1"/>
  <c r="D196"/>
  <c r="C196"/>
  <c r="C195" s="1"/>
  <c r="C193"/>
  <c r="E193" s="1"/>
  <c r="F190"/>
  <c r="D190"/>
  <c r="C190"/>
  <c r="I188"/>
  <c r="I187" s="1"/>
  <c r="F188"/>
  <c r="D188"/>
  <c r="C188"/>
  <c r="I185"/>
  <c r="F185"/>
  <c r="D185"/>
  <c r="C185"/>
  <c r="C180"/>
  <c r="I180"/>
  <c r="F180"/>
  <c r="I177"/>
  <c r="F177"/>
  <c r="D177"/>
  <c r="E177" s="1"/>
  <c r="C177"/>
  <c r="I171"/>
  <c r="I169"/>
  <c r="F169"/>
  <c r="D169"/>
  <c r="C169"/>
  <c r="I166"/>
  <c r="F166"/>
  <c r="D166"/>
  <c r="C166"/>
  <c r="I163"/>
  <c r="D163"/>
  <c r="G163" s="1"/>
  <c r="C163"/>
  <c r="I155"/>
  <c r="I152"/>
  <c r="F152"/>
  <c r="D152"/>
  <c r="G152" s="1"/>
  <c r="C152"/>
  <c r="I150"/>
  <c r="F150"/>
  <c r="D150"/>
  <c r="E150" s="1"/>
  <c r="C150"/>
  <c r="I147"/>
  <c r="F147"/>
  <c r="D147"/>
  <c r="E147" s="1"/>
  <c r="C147"/>
  <c r="I145"/>
  <c r="I144" s="1"/>
  <c r="F145"/>
  <c r="G145" s="1"/>
  <c r="D145"/>
  <c r="C145"/>
  <c r="C144" s="1"/>
  <c r="F142"/>
  <c r="D142"/>
  <c r="C142"/>
  <c r="F140"/>
  <c r="D140"/>
  <c r="C140"/>
  <c r="F137"/>
  <c r="D137"/>
  <c r="C137"/>
  <c r="I135"/>
  <c r="F135"/>
  <c r="D135"/>
  <c r="C135"/>
  <c r="I133"/>
  <c r="F133"/>
  <c r="H133" s="1"/>
  <c r="D133"/>
  <c r="C133"/>
  <c r="E133" s="1"/>
  <c r="I131"/>
  <c r="F131"/>
  <c r="D131"/>
  <c r="C131"/>
  <c r="I128"/>
  <c r="F128"/>
  <c r="D128"/>
  <c r="E128" s="1"/>
  <c r="C128"/>
  <c r="I126"/>
  <c r="F126"/>
  <c r="D126"/>
  <c r="C126"/>
  <c r="I123"/>
  <c r="F123"/>
  <c r="G123" s="1"/>
  <c r="D123"/>
  <c r="C123"/>
  <c r="I121"/>
  <c r="F121"/>
  <c r="G121" s="1"/>
  <c r="D121"/>
  <c r="C121"/>
  <c r="I119"/>
  <c r="F119"/>
  <c r="D119"/>
  <c r="C119"/>
  <c r="I116"/>
  <c r="I114" s="1"/>
  <c r="F116"/>
  <c r="D116"/>
  <c r="C116"/>
  <c r="C114" s="1"/>
  <c r="I109"/>
  <c r="I103" s="1"/>
  <c r="D109"/>
  <c r="G109" s="1"/>
  <c r="C109"/>
  <c r="I98"/>
  <c r="F97"/>
  <c r="D98"/>
  <c r="C98"/>
  <c r="I92"/>
  <c r="F92"/>
  <c r="D92"/>
  <c r="C92"/>
  <c r="I86"/>
  <c r="D86"/>
  <c r="G86" s="1"/>
  <c r="C86"/>
  <c r="F79"/>
  <c r="D79"/>
  <c r="C79"/>
  <c r="D73"/>
  <c r="G73" s="1"/>
  <c r="C73"/>
  <c r="I72"/>
  <c r="I66"/>
  <c r="F66"/>
  <c r="D66"/>
  <c r="C66"/>
  <c r="I61"/>
  <c r="F61"/>
  <c r="D61"/>
  <c r="C61"/>
  <c r="I57"/>
  <c r="D57"/>
  <c r="G57" s="1"/>
  <c r="C57"/>
  <c r="D53"/>
  <c r="C53"/>
  <c r="F47"/>
  <c r="D47"/>
  <c r="E47" s="1"/>
  <c r="C47"/>
  <c r="I46"/>
  <c r="I40"/>
  <c r="I39" s="1"/>
  <c r="F40"/>
  <c r="D40"/>
  <c r="C40"/>
  <c r="D32"/>
  <c r="G32" s="1"/>
  <c r="C32"/>
  <c r="D27"/>
  <c r="G27" s="1"/>
  <c r="C27"/>
  <c r="D21"/>
  <c r="G21" s="1"/>
  <c r="C21"/>
  <c r="H17"/>
  <c r="D16"/>
  <c r="G16" s="1"/>
  <c r="C16"/>
  <c r="I15"/>
  <c r="I14" s="1"/>
  <c r="H298" l="1"/>
  <c r="G47"/>
  <c r="H47"/>
  <c r="E86"/>
  <c r="I97"/>
  <c r="E351"/>
  <c r="D348"/>
  <c r="G98"/>
  <c r="G116"/>
  <c r="G126"/>
  <c r="G177"/>
  <c r="G296"/>
  <c r="E301"/>
  <c r="E317"/>
  <c r="F348"/>
  <c r="G119"/>
  <c r="E137"/>
  <c r="G299"/>
  <c r="G356"/>
  <c r="G169"/>
  <c r="G140"/>
  <c r="G79"/>
  <c r="G61"/>
  <c r="G40"/>
  <c r="E340"/>
  <c r="D331"/>
  <c r="E331" s="1"/>
  <c r="G351"/>
  <c r="E329"/>
  <c r="E119"/>
  <c r="G321"/>
  <c r="E334"/>
  <c r="E123"/>
  <c r="G329"/>
  <c r="E61"/>
  <c r="G92"/>
  <c r="G166"/>
  <c r="E287"/>
  <c r="G287"/>
  <c r="G303"/>
  <c r="G332"/>
  <c r="F331"/>
  <c r="E353"/>
  <c r="G53"/>
  <c r="E53"/>
  <c r="G131"/>
  <c r="G135"/>
  <c r="G142"/>
  <c r="E145"/>
  <c r="G150"/>
  <c r="G188"/>
  <c r="E196"/>
  <c r="G289"/>
  <c r="E299"/>
  <c r="G317"/>
  <c r="G346"/>
  <c r="E332"/>
  <c r="C331"/>
  <c r="G334"/>
  <c r="E349"/>
  <c r="G353"/>
  <c r="G66"/>
  <c r="E116"/>
  <c r="E121"/>
  <c r="G133"/>
  <c r="G137"/>
  <c r="G147"/>
  <c r="E289"/>
  <c r="G294"/>
  <c r="E296"/>
  <c r="G301"/>
  <c r="E298"/>
  <c r="E346"/>
  <c r="G349"/>
  <c r="E190"/>
  <c r="G190"/>
  <c r="E188"/>
  <c r="E185"/>
  <c r="G185"/>
  <c r="E169"/>
  <c r="E166"/>
  <c r="E163"/>
  <c r="E152"/>
  <c r="E142"/>
  <c r="E140"/>
  <c r="E135"/>
  <c r="E131"/>
  <c r="E98"/>
  <c r="E92"/>
  <c r="E79"/>
  <c r="E73"/>
  <c r="E66"/>
  <c r="E57"/>
  <c r="E32"/>
  <c r="E21"/>
  <c r="E16"/>
  <c r="C355"/>
  <c r="E356"/>
  <c r="E303"/>
  <c r="C103"/>
  <c r="E109"/>
  <c r="C39"/>
  <c r="E40"/>
  <c r="E27"/>
  <c r="G128"/>
  <c r="E126"/>
  <c r="C192"/>
  <c r="C360"/>
  <c r="E360" s="1"/>
  <c r="C365"/>
  <c r="E365" s="1"/>
  <c r="D355"/>
  <c r="D103"/>
  <c r="G103" s="1"/>
  <c r="F130"/>
  <c r="H130" s="1"/>
  <c r="C199"/>
  <c r="C198" s="1"/>
  <c r="I331"/>
  <c r="F15"/>
  <c r="F286"/>
  <c r="I130"/>
  <c r="C168"/>
  <c r="I168"/>
  <c r="I165" s="1"/>
  <c r="D180"/>
  <c r="E180" s="1"/>
  <c r="F195"/>
  <c r="I85"/>
  <c r="I65" s="1"/>
  <c r="C118"/>
  <c r="C111" s="1"/>
  <c r="D168"/>
  <c r="F355"/>
  <c r="F118"/>
  <c r="F192"/>
  <c r="D359"/>
  <c r="C286"/>
  <c r="D286"/>
  <c r="I348"/>
  <c r="C46"/>
  <c r="C149"/>
  <c r="D154"/>
  <c r="C154"/>
  <c r="I154"/>
  <c r="D187"/>
  <c r="I179"/>
  <c r="I176" s="1"/>
  <c r="D15"/>
  <c r="D46"/>
  <c r="C139"/>
  <c r="C293"/>
  <c r="C179"/>
  <c r="F293"/>
  <c r="C348"/>
  <c r="D85"/>
  <c r="F187"/>
  <c r="I293"/>
  <c r="F46"/>
  <c r="C97"/>
  <c r="I118"/>
  <c r="I111" s="1"/>
  <c r="I213"/>
  <c r="I198" s="1"/>
  <c r="C15"/>
  <c r="C14" s="1"/>
  <c r="C85"/>
  <c r="C130"/>
  <c r="D39"/>
  <c r="D149"/>
  <c r="H16"/>
  <c r="C72"/>
  <c r="F72"/>
  <c r="H72" s="1"/>
  <c r="I149"/>
  <c r="F179"/>
  <c r="C187"/>
  <c r="E187" s="1"/>
  <c r="I286"/>
  <c r="F359"/>
  <c r="I45"/>
  <c r="D130"/>
  <c r="I298"/>
  <c r="C359"/>
  <c r="F39"/>
  <c r="D72"/>
  <c r="G72" s="1"/>
  <c r="F149"/>
  <c r="D195"/>
  <c r="E195" s="1"/>
  <c r="D192"/>
  <c r="G192" s="1"/>
  <c r="D114"/>
  <c r="E114" s="1"/>
  <c r="F85"/>
  <c r="F114"/>
  <c r="D118"/>
  <c r="E118" s="1"/>
  <c r="G348"/>
  <c r="F139"/>
  <c r="F144"/>
  <c r="D139"/>
  <c r="G139" s="1"/>
  <c r="D144"/>
  <c r="E144" s="1"/>
  <c r="F168"/>
  <c r="D293"/>
  <c r="E293" s="1"/>
  <c r="H331" l="1"/>
  <c r="H180"/>
  <c r="G46"/>
  <c r="H46"/>
  <c r="G114"/>
  <c r="D97"/>
  <c r="G130"/>
  <c r="G39"/>
  <c r="G359"/>
  <c r="G355"/>
  <c r="E286"/>
  <c r="E46"/>
  <c r="G144"/>
  <c r="G195"/>
  <c r="G85"/>
  <c r="E359"/>
  <c r="G168"/>
  <c r="G298"/>
  <c r="E348"/>
  <c r="G187"/>
  <c r="E355"/>
  <c r="G149"/>
  <c r="G293"/>
  <c r="G118"/>
  <c r="G286"/>
  <c r="G331"/>
  <c r="E192"/>
  <c r="E168"/>
  <c r="E154"/>
  <c r="E149"/>
  <c r="E139"/>
  <c r="E130"/>
  <c r="E103"/>
  <c r="E85"/>
  <c r="E72"/>
  <c r="E39"/>
  <c r="G15"/>
  <c r="E199"/>
  <c r="E198"/>
  <c r="G180"/>
  <c r="E15"/>
  <c r="D165"/>
  <c r="C165"/>
  <c r="C45"/>
  <c r="F292"/>
  <c r="C125"/>
  <c r="D179"/>
  <c r="E179" s="1"/>
  <c r="I125"/>
  <c r="I13" s="1"/>
  <c r="F45"/>
  <c r="D45"/>
  <c r="D14"/>
  <c r="E14" s="1"/>
  <c r="F154"/>
  <c r="I292"/>
  <c r="I291" s="1"/>
  <c r="C176"/>
  <c r="C292"/>
  <c r="C65"/>
  <c r="F176"/>
  <c r="D65"/>
  <c r="G97"/>
  <c r="F125"/>
  <c r="H125" s="1"/>
  <c r="F165"/>
  <c r="F111"/>
  <c r="F65"/>
  <c r="H65" s="1"/>
  <c r="D125"/>
  <c r="D111"/>
  <c r="E111" s="1"/>
  <c r="H15"/>
  <c r="F14"/>
  <c r="H179" l="1"/>
  <c r="H45"/>
  <c r="G154"/>
  <c r="H154"/>
  <c r="G65"/>
  <c r="G45"/>
  <c r="G111"/>
  <c r="G165"/>
  <c r="E165"/>
  <c r="E97"/>
  <c r="E65"/>
  <c r="E45"/>
  <c r="G14"/>
  <c r="C291"/>
  <c r="E125"/>
  <c r="G179"/>
  <c r="G125"/>
  <c r="D176"/>
  <c r="E176" s="1"/>
  <c r="D292"/>
  <c r="G292" s="1"/>
  <c r="I375"/>
  <c r="C13"/>
  <c r="H14"/>
  <c r="F13"/>
  <c r="F291"/>
  <c r="H292" l="1"/>
  <c r="H176"/>
  <c r="E292"/>
  <c r="C375"/>
  <c r="G176"/>
  <c r="D13"/>
  <c r="G13" s="1"/>
  <c r="D291"/>
  <c r="E291" s="1"/>
  <c r="F375"/>
  <c r="H291" l="1"/>
  <c r="G291"/>
  <c r="H13"/>
  <c r="E13"/>
  <c r="D375"/>
  <c r="E375" s="1"/>
  <c r="H375" l="1"/>
  <c r="G375"/>
</calcChain>
</file>

<file path=xl/sharedStrings.xml><?xml version="1.0" encoding="utf-8"?>
<sst xmlns="http://schemas.openxmlformats.org/spreadsheetml/2006/main" count="735" uniqueCount="728">
  <si>
    <t>ФОРМА К-2</t>
  </si>
  <si>
    <t xml:space="preserve">Код </t>
  </si>
  <si>
    <t>Утверждено по бюджету первоначально</t>
  </si>
  <si>
    <t>Уточненный план</t>
  </si>
  <si>
    <t>Факт</t>
  </si>
  <si>
    <t>отклонение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</si>
  <si>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</si>
  <si>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</si>
  <si>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</si>
  <si>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</si>
  <si>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</si>
  <si>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</si>
  <si>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</si>
  <si>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</si>
  <si>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</si>
  <si>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</si>
  <si>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</si>
  <si>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</si>
  <si>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</si>
  <si>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</si>
  <si>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</si>
  <si>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</si>
  <si>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</si>
  <si>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</si>
  <si>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</si>
  <si>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</si>
  <si>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</si>
  <si>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</si>
  <si>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1 01 02020 01 2200 110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</si>
  <si>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</si>
  <si>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</si>
  <si>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</si>
  <si>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</si>
  <si>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</si>
  <si>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</si>
  <si>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</si>
  <si>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</si>
  <si>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</si>
  <si>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</si>
  <si>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</si>
  <si>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</si>
  <si>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</si>
  <si>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1 01 02030 01 4000 110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</si>
  <si>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</si>
  <si>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</si>
  <si>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</si>
  <si>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</si>
  <si>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</si>
  <si>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</si>
  <si>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</si>
  <si>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</si>
  <si>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</si>
  <si>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</si>
  <si>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</si>
  <si>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</si>
  <si>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</si>
  <si>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</si>
  <si>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</si>
  <si>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</si>
  <si>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</si>
  <si>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</si>
  <si>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</si>
  <si>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</si>
  <si>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</si>
  <si>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</si>
  <si>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Единый налог на вмененный доход для отдельных видов деятельности </t>
  </si>
  <si>
    <t>1 05 02010 02 1000 110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</si>
  <si>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</si>
  <si>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1 05 02010 02 2100 110</t>
  </si>
  <si>
    <t>Единый налог на вмененный доход для отдельных видов деятельности (пени по соответствующему платежу)</t>
  </si>
  <si>
    <t>1 05 02010 02 3000 110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</si>
  <si>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</si>
  <si>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1 05 02010 02 4000 110</t>
  </si>
  <si>
    <t>Единый налог на вмененный доход для отдельных видов деятельности (прочие поступления)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</si>
  <si>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</si>
  <si>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</si>
  <si>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1 05 02020 02 1000 110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</si>
  <si>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</si>
  <si>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1 05 02020 02 2100 110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</si>
  <si>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</si>
  <si>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1 05 02020 02 3000 110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</si>
  <si>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</si>
  <si>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1 05 03000 01 0000 110</t>
  </si>
  <si>
    <t>Единый сельскохозяйственный налог</t>
  </si>
  <si>
    <t>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</si>
  <si>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</si>
  <si>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1 05 03010 01 2100 110</t>
  </si>
  <si>
    <t>Единый сельскохозяйственный налог (пени по соответствующему платежу)</t>
  </si>
  <si>
    <t>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</si>
  <si>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</si>
  <si>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1 05 04000 02 0000 110</t>
  </si>
  <si>
    <t>Налог, взимаемый в связи с применением патентной системы налогообложения</t>
  </si>
  <si>
    <t>1 05 04010 02 1000 110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</si>
  <si>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</si>
  <si>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1 05 04010 02 2100 110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</si>
  <si>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</si>
  <si>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1 05 04010 02 4000 110</t>
  </si>
  <si>
    <t>Налог, взимаемый в связи с применением патентной системы налогообложения, зачисляемый в бюджеты городских округов (прочие поступления)</t>
  </si>
  <si>
    <t>1 06 00000 00 0000 000</t>
  </si>
  <si>
    <t>НАЛОГИ НА ИМУЩЕСТВО</t>
  </si>
  <si>
    <t>1 06 01000 00 0000 110</t>
  </si>
  <si>
    <t>Налог на имущество  физических лиц</t>
  </si>
  <si>
    <t>1 06 01020 04 1000 110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</si>
  <si>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</si>
  <si>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1 06 01020 04 2100 110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</si>
  <si>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</si>
  <si>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1 06 01020 04 2200 110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</si>
  <si>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(проценты по соответствующему платежу)</t>
  </si>
  <si>
    <t>1 06 01020 04 3000 110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</si>
  <si>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</si>
  <si>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1 06 01020 04 4000 110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</si>
  <si>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</si>
  <si>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</si>
  <si>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</si>
  <si>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</si>
  <si>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</si>
  <si>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</si>
  <si>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</si>
  <si>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1 06 04011 02 2100 110</t>
  </si>
  <si>
    <t>Транспортный налог с организаций (пени по соответствующему платежу)</t>
  </si>
  <si>
    <t>1 06 04011 02 2200 110</t>
  </si>
  <si>
    <t>Транспортный налог с организаций (проценты по соответствующему платежу)</t>
  </si>
  <si>
    <t>1 06 04011 02 3000 110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</si>
  <si>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</si>
  <si>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1 06 04011 02 4000 110</t>
  </si>
  <si>
    <t>Транспортный налог с физических лиц (прочие поступления)</t>
  </si>
  <si>
    <t>1 06 04012 02 0000 110</t>
  </si>
  <si>
    <t>Транспортный налог с физических лиц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</si>
  <si>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</si>
  <si>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</si>
  <si>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</si>
  <si>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</si>
  <si>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1 06 04012 02 2200 110</t>
  </si>
  <si>
    <t>Транспортный налог с физических лиц (проценты по соответствующему платежу)</t>
  </si>
  <si>
    <t>1 06 04012 02 3000 110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</si>
  <si>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</si>
  <si>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1 06 04012 02 4000 110</t>
  </si>
  <si>
    <t>1 06 06000 00 0000 110</t>
  </si>
  <si>
    <t>Земельный налог</t>
  </si>
  <si>
    <t>1 06 06030 00 0000 110</t>
  </si>
  <si>
    <t>Земельный налог с организаций</t>
  </si>
  <si>
    <t>1 06 06032 04 1000 110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</si>
  <si>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</si>
  <si>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1 06 06032 04 2100 110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</si>
  <si>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</si>
  <si>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1 06 06032 04 2200 110</t>
  </si>
  <si>
    <t>Земельный налог с организаций, обладающих земельным участком, расположенным в границах городских округов (проценты по соответствующему платежу)</t>
  </si>
  <si>
    <t>1 06 06032 04 3000 110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</si>
  <si>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</si>
  <si>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1 06 06040 00 0000 110</t>
  </si>
  <si>
    <t>Земельный налог с физических лиц</t>
  </si>
  <si>
    <t>1 06 06042 04 1000 110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</si>
  <si>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</si>
  <si>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1 06 06042 04 2100 110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</si>
  <si>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</si>
  <si>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1 06 06042 04 3000 110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</si>
  <si>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</si>
  <si>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1 06 06042 04 4000 110</t>
  </si>
  <si>
    <t>Земельный налог с физических лиц, обладающих земельным участком, расположенным в границах городских округов (прочие поступления)</t>
  </si>
  <si>
    <t>1 08 00000 00 0000 000</t>
  </si>
  <si>
    <t>ГОСУДАРСТВЕННАЯ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</si>
  <si>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</si>
  <si>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
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</si>
  <si>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</si>
  <si>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</si>
  <si>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1 08 07000 01 0000 110</t>
  </si>
  <si>
    <t xml:space="preserve">Государственная пошлина  за  государственную регистрацию, а также за совершение прочих  юридически  значимых  действий
</t>
  </si>
  <si>
    <t>1 08 07110 01 0000 110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</si>
  <si>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</si>
  <si>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1 08 07130 01 1000 110</t>
  </si>
  <si>
    <t>Государственная пошлина за государственную регистрацию средств массовой информации, продукция которых предназначена для распространения преимущественно на территории субъекта Российской Федерации, а также за выдачу дубликата свидетельства о такой регистрации (сумма платежа (перерасчеты, недоимка и задолженность по соответствующему платежу, в том числе по отмененному)</t>
  </si>
  <si>
    <t>1 08 07140 01 0000 110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</si>
  <si>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</si>
  <si>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1 08 07150 01 1000 110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</si>
  <si>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</si>
  <si>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</si>
  <si>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 тяжеловесных и (или) крупногабаритных грузов</t>
  </si>
  <si>
    <t>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</si>
  <si>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</si>
  <si>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1 09 00000 00 0000 000</t>
  </si>
  <si>
    <t>ЗАДОЛЖЕННОСТЬ И ПЕРЕРАСЧЕТЫ ПО ОТМЕНЕНЫМ НАЛОГАМ, СБОРАМ И ИНЫМ ОБЯЗАТЕЛЬНЫМ ПЛАТЕЖАМ</t>
  </si>
  <si>
    <t>1 09 01000 00 0000 110</t>
  </si>
  <si>
    <t>Налог    на    прибыль     организаций, зачислявшийся до 1 января 2005  года  в  местные бюджеты</t>
  </si>
  <si>
    <t>1 09 01020 04 0000 110</t>
  </si>
  <si>
    <t>Налог    на    прибыль     организаций,  зачислявшийся до 1 января 2005 года  в  местные   бюджеты,   мобилизуемый    на  территориях городских округов</t>
  </si>
  <si>
    <t>1 09 04000 00 0000 110</t>
  </si>
  <si>
    <t>Налоги на имущество</t>
  </si>
  <si>
    <t>1 09 04040 01 0000 110</t>
  </si>
  <si>
    <t xml:space="preserve">Налог с имущества, переходящего в порядке наследования или дарения </t>
  </si>
  <si>
    <t xml:space="preserve">1 09 04050 00 0000 110 </t>
  </si>
  <si>
    <t xml:space="preserve">Земельный налог (по обязательствам, возникшим до 1 января 2006 года)
</t>
  </si>
  <si>
    <t xml:space="preserve">1 09 04052 04 0000 110 </t>
  </si>
  <si>
    <t xml:space="preserve">Земельный налог (по обязательствам, возникшим до 1 января 2006 года), мобилизуемый на территориях городских округов
</t>
  </si>
  <si>
    <t>1 09 07000 00 0000 110</t>
  </si>
  <si>
    <t>Прочие налоги и сборы (по отмененным местным налогам и сборам)</t>
  </si>
  <si>
    <t>1 09 07010 00 0000 110</t>
  </si>
  <si>
    <t>Налог на рекламу</t>
  </si>
  <si>
    <t>1 09 07010 04 0000 110</t>
  </si>
  <si>
    <t>Налог на рекламу, мобилизуемый на территориях городских округов</t>
  </si>
  <si>
    <t>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</si>
  <si>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</si>
  <si>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</si>
  <si>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</si>
  <si>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1 09 07050 00 0000 110</t>
  </si>
  <si>
    <t>Прочие местные налоги и сборы</t>
  </si>
  <si>
    <t>1 09 07050 04 0000 110</t>
  </si>
  <si>
    <t>Прочие местные налоги и сборы, мобилизуемые на территориях городских округов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</si>
  <si>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</si>
  <si>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</si>
  <si>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</si>
  <si>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</si>
  <si>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</si>
  <si>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</si>
  <si>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1 11 03000 00 0000 120</t>
  </si>
  <si>
    <t xml:space="preserve">Проценты, полученные от предоставления бюджетных кредитов внутри страны 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</si>
  <si>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</si>
  <si>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</si>
  <si>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</si>
  <si>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</si>
  <si>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</si>
  <si>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</si>
  <si>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</si>
  <si>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</si>
  <si>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</si>
  <si>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</si>
  <si>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</si>
  <si>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</si>
  <si>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</si>
  <si>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</si>
  <si>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</si>
  <si>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</si>
  <si>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</si>
  <si>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</si>
  <si>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</si>
  <si>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</si>
  <si>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</si>
  <si>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</si>
  <si>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</si>
  <si>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</si>
  <si>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</si>
  <si>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</si>
  <si>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</si>
  <si>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</si>
  <si>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</si>
  <si>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</si>
  <si>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1 11 07000 00 0000 120</t>
  </si>
  <si>
    <t>Платежи от государственных и муниципальных унитарных предприятий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</si>
  <si>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</si>
  <si>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</si>
  <si>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1 11 07014 04 0000 120</t>
  </si>
  <si>
    <t>Доходы от перечисления части прибыли,  остающейся после уплаты налогов и иных обязательных платежей  муниципальных унитарных предприятий, созданных городскими округами</t>
  </si>
  <si>
    <t>1 11 08000 00 0000 120</t>
  </si>
  <si>
    <t>Средства, получаемые от передачи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</si>
  <si>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1 11 08040 04 0000 120</t>
  </si>
  <si>
    <t>Средства, получаемые от передачи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</si>
  <si>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</si>
  <si>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</si>
  <si>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1 11 09030 00 0000 120   </t>
  </si>
  <si>
    <t xml:space="preserve"> Доходы от эксплуатации и использования  имущества автомобильных дорог, находящихся в государственной и муниципальной собственности</t>
  </si>
  <si>
    <t xml:space="preserve">1 11 09034 04 0000 120   </t>
  </si>
  <si>
    <t xml:space="preserve"> Доходы от эксплуатации и использования  имущества автомобильных дорог, находящихся в собственности городских округов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</si>
  <si>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</si>
  <si>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</si>
  <si>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</si>
  <si>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</si>
  <si>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</si>
  <si>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</si>
  <si>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</si>
  <si>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</si>
  <si>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</si>
  <si>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</si>
  <si>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1 12 01020 01 6000 120</t>
  </si>
  <si>
    <t>Плата за выбросы загрязняющих веществ в атмосферный воздух передвижными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</si>
  <si>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1 12 01030 01 6000 120</t>
  </si>
  <si>
    <t>Плата за выбросы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</si>
  <si>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1 12 01040 01 0000 120</t>
  </si>
  <si>
    <t>Плата за размещение отходов производства и потребления</t>
  </si>
  <si>
    <t>1 12 01041 01 6000 120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</si>
  <si>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</si>
  <si>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</si>
  <si>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</si>
  <si>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1 12 05000 00 0000 120  </t>
  </si>
  <si>
    <t>Плата за пользование водными объектами</t>
  </si>
  <si>
    <t xml:space="preserve">1 12 05040 04 0000 120  </t>
  </si>
  <si>
    <t>Плата за пользование водными объектами, находящимися в собственности городских округов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</si>
  <si>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</si>
  <si>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</si>
  <si>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</si>
  <si>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 xml:space="preserve">Доходы от оказания платных услуг (работ) 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</si>
  <si>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</si>
  <si>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</si>
  <si>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</si>
  <si>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</si>
  <si>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</si>
  <si>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 расходов, понесенных  в связи  эксплуатацией  имущества</t>
  </si>
  <si>
    <t>1 13 02064 04 0000 130</t>
  </si>
  <si>
    <t>Доходы, поступающие в порядке возмещения  расходов, понесенных  в связи с эксплуатацией  имущества городских округов</t>
  </si>
  <si>
    <t>1 13 02990 00 0000 130</t>
  </si>
  <si>
    <t>Прочие 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</si>
  <si>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</si>
  <si>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</si>
  <si>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1 14 01000 00 0000 410</t>
  </si>
  <si>
    <t>Доходы  от продажи квартир</t>
  </si>
  <si>
    <t>1 14 01040 04 0000 410</t>
  </si>
  <si>
    <t>Доходы  от продажи квартир, находящихся в собственности  городских округов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</si>
  <si>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</si>
  <si>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</si>
  <si>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1 14 02040 04 0000 410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</si>
  <si>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</si>
  <si>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</si>
  <si>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</si>
  <si>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</si>
  <si>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</si>
  <si>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1 14 02043 04 1000 410</t>
  </si>
  <si>
    <t>1 14 02043 04 2000 410</t>
  </si>
  <si>
    <t>1 14 02040 04 0000 440</t>
  </si>
  <si>
    <t>Доходы от реализации имущества, находящегося в собственности  городских  округов  (за исключением имущества муниципальных бюджетных и автономных учреждений, а также имущества муниципальных унитарных   предприятий, в том  числе  казенных),  в   части   реализации   материальных  запасов по указанному имуществу</t>
  </si>
  <si>
    <t>1 14 02042 04 0000 440</t>
  </si>
  <si>
    <t xml:space="preserve">  Доходы   от   реализации   имущества, находящегося в  оперативном управлении  учреждений,  находящихся  в  ведении  органов  управления  городских округов  (за  исключением имущества муниципальных бюджетных и автономных учреждений),  в  части  реализации  материальных  запасов  по 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</si>
  <si>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</si>
  <si>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</si>
  <si>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</si>
  <si>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</si>
  <si>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</si>
  <si>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</si>
  <si>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1 14 06020 00 0000 430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</si>
  <si>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</si>
  <si>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</si>
  <si>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</si>
  <si>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</si>
  <si>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</si>
  <si>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</si>
  <si>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</si>
  <si>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</si>
  <si>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</si>
  <si>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</si>
  <si>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</si>
  <si>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</si>
  <si>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</si>
  <si>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1 15 02040 04 0000 140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</si>
  <si>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</si>
  <si>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</si>
  <si>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</si>
  <si>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</si>
  <si>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</si>
  <si>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</si>
  <si>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</si>
  <si>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</si>
  <si>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</si>
  <si>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1 17 05000 00 0000 180</t>
  </si>
  <si>
    <t xml:space="preserve">Прочие неналоговые доходы </t>
  </si>
  <si>
    <t>1 17 05040 04 0000 180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</si>
  <si>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</si>
  <si>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</si>
  <si>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</si>
  <si>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</si>
  <si>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 Российской Федерации </t>
  </si>
  <si>
    <t>2 02 01999 00 0000 151</t>
  </si>
  <si>
    <t>Прочие дотации</t>
  </si>
  <si>
    <t>2 02 01999 04 0000 151</t>
  </si>
  <si>
    <t>Прочие дотации бюджетам городских округов</t>
  </si>
  <si>
    <t>Субсидии бюджетам бюджетной системы  Российской Федерации  (межбюджетные субсидии)</t>
  </si>
  <si>
    <t xml:space="preserve">2 02 02009 00 0000 151  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</si>
  <si>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</si>
  <si>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 xml:space="preserve">2 02 20009 04 0000 151  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</si>
  <si>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</si>
  <si>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2 02 02051 00 0000 151</t>
  </si>
  <si>
    <t>Субсидии бюджетам на реализацию федеральных целевых программ</t>
  </si>
  <si>
    <t>2 02 02051 04 0000 151</t>
  </si>
  <si>
    <t>Субсидии бюджетам городских округов на реализацию федеральных целевых программ</t>
  </si>
  <si>
    <t xml:space="preserve"> 2 02 20077 00 0000 151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</si>
  <si>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</si>
  <si>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2 02 20077 04 0000 151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</si>
  <si>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</si>
  <si>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2 02 25519 00 0000 151</t>
  </si>
  <si>
    <t>Субсидия бюджетам городских округов на поддержку отрасли культуры</t>
  </si>
  <si>
    <t>2 02 25519 04 0000 151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</si>
  <si>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</si>
  <si>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</si>
  <si>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</si>
  <si>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</si>
  <si>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</si>
  <si>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</si>
  <si>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</si>
  <si>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</si>
  <si>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Прочие субсидии</t>
  </si>
  <si>
    <t>Прочие субсидии бюджетам городских округов</t>
  </si>
  <si>
    <t xml:space="preserve">Субвенции бюджетам бюджетной системы  Российской Федерации  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</si>
  <si>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</si>
  <si>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</si>
  <si>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</si>
  <si>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</si>
  <si>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</si>
  <si>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</si>
  <si>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</si>
  <si>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</si>
  <si>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</si>
  <si>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</si>
  <si>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Прочие субвенции</t>
  </si>
  <si>
    <t>Прочие субвенции бюджетам городских округов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</si>
  <si>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</si>
  <si>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</si>
  <si>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</si>
  <si>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2 07 00000 00 0000 000</t>
  </si>
  <si>
    <t>Прочие безвозмездные поступления</t>
  </si>
  <si>
    <t>Прочие безвозмездные поступления в бюджеты городских округов</t>
  </si>
  <si>
    <t>2 07 04010 04 0000 180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</si>
  <si>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</si>
  <si>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</si>
  <si>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</si>
  <si>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</si>
  <si>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Доходы бюджетов городских округов от возврата 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</si>
  <si>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</si>
  <si>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</si>
  <si>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</si>
  <si>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</si>
  <si>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</si>
  <si>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</si>
  <si>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</si>
  <si>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ДОХОДОВ: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</si>
  <si>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</si>
  <si>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</si>
  <si>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городских округов на поддержку обустройства мест массового отдыха населения (городских парков)</t>
  </si>
  <si>
    <t>Субсидии бюджетам на поддержку обустройства мест массового отдыха населения (городских парков)</t>
  </si>
  <si>
    <t>2 02 25560 00 0000 151</t>
  </si>
  <si>
    <t>2 02 25560 04 0000 151</t>
  </si>
  <si>
    <t>тыс.руб.</t>
  </si>
  <si>
    <t>% исполнения от
уточненного
плана</t>
  </si>
  <si>
    <t>1 12 01042 01 6000 120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</si>
  <si>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(суммы денежных взысканий (штрафов) по соответствующему платежу согласно законодательству Российской Федерации)</t>
  </si>
  <si>
    <t>1 01 02050 01 3000 110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</si>
  <si>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</si>
  <si>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</si>
  <si>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1 01 02050 01 1000 110</t>
  </si>
  <si>
    <t>1 01 02050 01 2100 110</t>
  </si>
  <si>
    <t>Государственная пошлина за выдачу разрешения на установку рекламной конструкции</t>
  </si>
  <si>
    <t>1 08 07150 01 0000 110</t>
  </si>
  <si>
    <t>Прочие доходы от компенсации затрат бюджетов городских округов (средства, поступающие от возврата автономными и бюджетными учреждениями субсидий на выполнение ими муниципального задания прошлых лет, источником предоставления которой являлись средства местного бюджета)</t>
  </si>
  <si>
    <t>Прочие доходы от компенсации затрат бюджетов городских округов (средства, поступающие от возврата автономными и бюджетными учреждениями субсидий на выполнение ими муниципального задания прошлых лет, источником предоставления которой являлись безвозмездные поступления от других бюджетов бюджетной системы Российской Федерации)</t>
  </si>
  <si>
    <t>1 13 02994 04 1100 130</t>
  </si>
  <si>
    <t>1 13 02994 04 1200 130</t>
  </si>
  <si>
    <t>Прочие доходы от компенсации затрат бюджетов городских округов (возврат дебиторской задолженности прошлых лет и иные компенсации расходов, финансирование которых осуществлялось за счет средств местного бюджета)</t>
  </si>
  <si>
    <t>Прочие доходы от компенсации затрат бюджетов городских округов (возврат дебиторской задолженности прошлых лет и иные компенсации расходов, финансирование которых осуществлялось за счет безвозмездных поступлений от других бюджетов бюджетной системы Российской Федерации)</t>
  </si>
  <si>
    <t>1 13 02994 04 2100 130</t>
  </si>
  <si>
    <t>1 13 02994 04 2200 130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</si>
  <si>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(сумма доходов от реализации муниципального имущества в порядке, установленном Федеральным законом от 21.12.2001 № 178-ФЗ)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</si>
  <si>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(сумма доходов от реализации муниципального имущества в порядке, установленном Федеральным законом от 22.07.2008 № 159-ФЗ)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</si>
  <si>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</si>
  <si>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</si>
  <si>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2 02 25520 00 0000 150</t>
  </si>
  <si>
    <t>2 02 25520 04 0000 150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</si>
  <si>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</si>
  <si>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</si>
  <si>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2 02 27112 00 0000 150</t>
  </si>
  <si>
    <t>2 02 27112 04 0000 150</t>
  </si>
  <si>
    <t>Возврат остатков субсидий на поддержку обустройства мест массового отдыха населения (городских парков) из бюджетов городских округов</t>
  </si>
  <si>
    <t>2 19 25560 04 0000 150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</si>
  <si>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округов</t>
  </si>
  <si>
    <t>2 19 35118 04 0000 150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</si>
  <si>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</si>
  <si>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2 19 35120 04 0000 150</t>
  </si>
  <si>
    <t>Возврат остатков субвенций на государственную регистрацию актов гражданского состояния из бюджетов городских округов</t>
  </si>
  <si>
    <t>2 19 35930 04 0000 150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</si>
  <si>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</si>
  <si>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</si>
  <si>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2 02 35134 00 0000 150</t>
  </si>
  <si>
    <t>2 02 35134 04 0000 150</t>
  </si>
  <si>
    <t>2 02 1000 00 0000 150</t>
  </si>
  <si>
    <t>2 02 20000 00 0000 150</t>
  </si>
  <si>
    <t>2 02 25466 00 0000 150</t>
  </si>
  <si>
    <t>2 02 25466 04 0000 150</t>
  </si>
  <si>
    <t>2 02 25497 00 0000 150</t>
  </si>
  <si>
    <t>2 02 25497 04 0000 150</t>
  </si>
  <si>
    <t>2 02 29999 00 0000 150</t>
  </si>
  <si>
    <t>2 02 29999 04 0000 150</t>
  </si>
  <si>
    <t>2 02 30000 00 0000 150</t>
  </si>
  <si>
    <t>2 02 30024 00 0000 150</t>
  </si>
  <si>
    <t>2 02 30024 04 0000 150</t>
  </si>
  <si>
    <t>2 02 35082 00 0000 150</t>
  </si>
  <si>
    <t>2 02 35082 04 0000 150</t>
  </si>
  <si>
    <t>2 02 35120 00 0000 150</t>
  </si>
  <si>
    <t>2 02 35120 04 0000 150</t>
  </si>
  <si>
    <t>2 02 35135 00 0000 150</t>
  </si>
  <si>
    <t>2 02 35135 04 0000 150</t>
  </si>
  <si>
    <t>2 02 35176 00 0000 150</t>
  </si>
  <si>
    <t>2 02 35176 04 0000 150</t>
  </si>
  <si>
    <t>2 02 35930 00 0000 150</t>
  </si>
  <si>
    <t>2 02 35930 04 0000 150</t>
  </si>
  <si>
    <t>2 02 39999 00 0000 150</t>
  </si>
  <si>
    <t>2 02 39999 04 0000 150</t>
  </si>
  <si>
    <t>2 02 40000 00 0000 150</t>
  </si>
  <si>
    <t>2 02 49999 00 0000 150</t>
  </si>
  <si>
    <t>2 02 49999 04 0000 150</t>
  </si>
  <si>
    <t>2 07 04000 04 0000 150</t>
  </si>
  <si>
    <t>2 07 04050 04 0000 150</t>
  </si>
  <si>
    <t>2 18 00000 00 0000 150</t>
  </si>
  <si>
    <t>2 18 04000 04 0000 150</t>
  </si>
  <si>
    <t>2 18 04010 04 0000 150</t>
  </si>
  <si>
    <t>2 18 04020 04 0000 150</t>
  </si>
  <si>
    <t>2 19 00000 04 0000 150</t>
  </si>
  <si>
    <t>2 19 25555 04 0000 150</t>
  </si>
  <si>
    <t>2 19 60010 04 0000 150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</si>
  <si>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</si>
  <si>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</si>
  <si>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</si>
  <si>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</si>
  <si>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</si>
  <si>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</si>
  <si>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</si>
  <si>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</si>
  <si>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</si>
  <si>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</si>
  <si>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</si>
  <si>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</si>
  <si>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</si>
  <si>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</si>
  <si>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</si>
  <si>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</si>
  <si>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</si>
  <si>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</si>
  <si>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</si>
  <si>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</si>
  <si>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</si>
  <si>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</si>
  <si>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Платежи, уплачиваемые в целях возмещения вреда, причиняемого автомобильным дорогам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</si>
  <si>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</si>
  <si>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1 16 01050 01 0000 140</t>
  </si>
  <si>
    <t>1 16 01053 01 0000 140</t>
  </si>
  <si>
    <t>1 16 01060 01 0000 140</t>
  </si>
  <si>
    <t>1 16 01063 01 0000 140</t>
  </si>
  <si>
    <t>1 16 01070 01 0000 140</t>
  </si>
  <si>
    <t>1 16 01080 01 0000 140</t>
  </si>
  <si>
    <t>1 16 01143 01 0000 140</t>
  </si>
  <si>
    <t>1 16 01180 01 0000 140</t>
  </si>
  <si>
    <t>1 16 01190 01 0000 140</t>
  </si>
  <si>
    <t>1 16 01193 01 0000 140</t>
  </si>
  <si>
    <t>1 16 01200 01 0000 140</t>
  </si>
  <si>
    <t>1 16 01203 01 0000 140</t>
  </si>
  <si>
    <t>1 16 02020 02 0000 140</t>
  </si>
  <si>
    <t>1 16 11000 01 0000 140</t>
  </si>
  <si>
    <t>1 16 11030 01 0000 140</t>
  </si>
  <si>
    <t>1 16 11060 01 0000 140</t>
  </si>
  <si>
    <t>1 16 11064 01 0000 140</t>
  </si>
  <si>
    <t>1 16 01073 01 0000 140</t>
  </si>
  <si>
    <t>1 16 01083 01 0000 140</t>
  </si>
  <si>
    <t>1 16 01140 01 0000 140</t>
  </si>
  <si>
    <t>1 16 01183 01 0000 140</t>
  </si>
  <si>
    <t>1 16 02000 02 0000 140</t>
  </si>
  <si>
    <t>1 16 01000 01 0000 140</t>
  </si>
  <si>
    <t>2 02 19999 00 0000 150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</si>
  <si>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(прочие поступления)</t>
  </si>
  <si>
    <t>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</si>
  <si>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</si>
  <si>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1 01 02040 01 4000 110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</si>
  <si>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</si>
  <si>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</si>
  <si>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1 08 04000 01 0000 110</t>
  </si>
  <si>
    <t>1 08 04020 01 0000 110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</si>
  <si>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</si>
  <si>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1 16 01074 01 0000 140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</si>
  <si>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</si>
  <si>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1 16 01194 01 0000 140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</si>
  <si>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</si>
  <si>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</si>
  <si>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</si>
  <si>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</si>
  <si>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1 16 07010 00 0000 140</t>
  </si>
  <si>
    <t>1 16 07010 04 0000 140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</si>
  <si>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</si>
  <si>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</si>
  <si>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1 16 07090 00 0000 140</t>
  </si>
  <si>
    <t>1 16 07090 04 0000 140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</si>
  <si>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</si>
  <si>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</si>
  <si>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</si>
  <si>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</si>
  <si>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1 16 10000 00 0000 140</t>
  </si>
  <si>
    <t>1 16 10120 00 0000 140</t>
  </si>
  <si>
    <t>1 16 10123 01 0000 140</t>
  </si>
  <si>
    <t>1 16 10129 01 0000 140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</si>
  <si>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</si>
  <si>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1 16 11050 01 0000 140</t>
  </si>
  <si>
    <t>2 02 19999 04 0000 150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</si>
  <si>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</si>
  <si>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</si>
  <si>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2 02 25232 00 0000 150</t>
  </si>
  <si>
    <t>2 02 25232 04 0000 150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</si>
  <si>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</si>
  <si>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</si>
  <si>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2 02 25467 00 0000150</t>
  </si>
  <si>
    <t>2 02 25467 04 0000 150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</si>
  <si>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</si>
  <si>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КоАП РФ за административные правонарушения в области связи и информации, налагаемые мировыми судьями (иные штрафы)</t>
  </si>
  <si>
    <t>1 16 01130 01 0000 140</t>
  </si>
  <si>
    <t>1 16 01133 01 9000 140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</si>
  <si>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</si>
  <si>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</si>
  <si>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1 16 01150 01 0000 140</t>
  </si>
  <si>
    <t>1 16 01153 01 9000 140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</si>
  <si>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</si>
  <si>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1 16 01084 01 0000 140</t>
  </si>
  <si>
    <t>Платежи в целях возмещения убытков, причиненных уклонением от заключения муниципального контракта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</si>
  <si>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</si>
  <si>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1 16 10060 00 0000 140</t>
  </si>
  <si>
    <t>1 16 10062 04 0000 140</t>
  </si>
  <si>
    <t>Субсидии бюджетам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</si>
  <si>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Субсидии бюджетам городских округов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</si>
  <si>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2 02 25187 00 0000 150</t>
  </si>
  <si>
    <t>2 02 25187 04 0000 150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</si>
  <si>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</si>
  <si>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</si>
  <si>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2 02 25229 00 0000 150</t>
  </si>
  <si>
    <t>2 02 25229 04 0000 150</t>
  </si>
  <si>
    <t>Субсидии бюджетам на обеспечение комплексного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</si>
  <si>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</si>
  <si>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>2 02 25576 00 0000 150</t>
  </si>
  <si>
    <t>2 02 25576 04 0000 150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</si>
  <si>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</si>
  <si>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1 16 01053 01 0035 140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</si>
  <si>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</si>
  <si>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</si>
  <si>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</si>
  <si>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</si>
  <si>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1 16 01063 01 0009 140</t>
  </si>
  <si>
    <t>1 16 01063 01 0091 140</t>
  </si>
  <si>
    <t>1 16 01063 01 0101 140</t>
  </si>
  <si>
    <t>1 16 01063 01 9000 140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</si>
  <si>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</si>
  <si>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1 16 01073 01 0017 140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</si>
  <si>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</si>
  <si>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</si>
  <si>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</si>
  <si>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</si>
  <si>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1 16 01193 01 0005 140</t>
  </si>
  <si>
    <t>1 16 01193 01 0013 140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</si>
  <si>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</si>
  <si>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</si>
  <si>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1 16 01203 01 0021 140</t>
  </si>
  <si>
    <t>1 16 01203 01 9000 140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</si>
  <si>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</si>
  <si>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</si>
  <si>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1 16 10123 01 0001 140</t>
  </si>
  <si>
    <t>1 16 10123 01 0041 140</t>
  </si>
  <si>
    <t>2 19 35135 04 0000 150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</si>
  <si>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из бюджетов городских округов</t>
  </si>
  <si>
    <t>2 19 35176 04 0000 150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</si>
  <si>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городских округов</t>
  </si>
  <si>
    <t>1 06 06032 04 5000 110</t>
  </si>
  <si>
    <t>Земельный налог с организаций, обладающих земельным участком, расположенным в границах городских округов (уплата процентов, начисленных на суммы излишне взысканных (уплаченных) платежей, а также при нарушении сроков их возврата)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</si>
  <si>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</si>
  <si>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1 16 01053 01 0351 140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</si>
  <si>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установленного федеральным законом запрета курения табака на отдельных территориях, в помещениях и на объектах)</t>
  </si>
  <si>
    <t>1 16 01063 01 0024 140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</si>
  <si>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</si>
  <si>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1 16 01073 01 0027 140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</si>
  <si>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</si>
  <si>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1 16 01083 01 0028 140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</si>
  <si>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</si>
  <si>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1 16 01083 01 0037 140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</si>
  <si>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 за нарушение правил использования полосы отвода и придорожных полос автомобильной дороги)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</si>
  <si>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</si>
  <si>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</si>
  <si>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1 16 01143 01 0016 140</t>
  </si>
  <si>
    <t>1 16 01143 01 9000 140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</si>
  <si>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</si>
  <si>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</si>
  <si>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</si>
  <si>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</si>
  <si>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</si>
  <si>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</si>
  <si>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</si>
  <si>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</si>
  <si>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</si>
  <si>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</si>
  <si>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</si>
  <si>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</si>
  <si>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</si>
  <si>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</si>
  <si>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1 16 01110 01 0000 140</t>
  </si>
  <si>
    <t>Прочие неналоговые доходы бюджетов городских округов</t>
  </si>
  <si>
    <t>Межбюджетные трансферты, передаваемые бюджетам городских округов на создание модельных муниципальных библиотек</t>
  </si>
  <si>
    <t>2 02 45454 00 0000 150</t>
  </si>
  <si>
    <t>Межбюджетные трансферты, передаваемые бюджетам на создание модельных муниципальных библиотек</t>
  </si>
  <si>
    <t>2 02 45454 04 0000 150</t>
  </si>
  <si>
    <t>1 16 01203 01 0006 140</t>
  </si>
  <si>
    <t>1 16 01193 01 9000 140</t>
  </si>
  <si>
    <t>1 16 01193 01 0401 140</t>
  </si>
  <si>
    <t>1 16 01193 01 0007 140</t>
  </si>
  <si>
    <t>1 16 01173 01 0008 140</t>
  </si>
  <si>
    <t>1 16 01173 01 0007 140</t>
  </si>
  <si>
    <t>1 16 01173 01 0000 140</t>
  </si>
  <si>
    <t>1 16 01170 01 0000 140</t>
  </si>
  <si>
    <t>1 16 01153 01 0012 140</t>
  </si>
  <si>
    <t>1 16 01113 01 0021 140</t>
  </si>
  <si>
    <t>Исполнение за 9 месяцев 2020 г.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</si>
  <si>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</si>
  <si>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1 16 01053 01 9000 140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</si>
  <si>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</si>
  <si>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1 16 01063 01 0008 140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</si>
  <si>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</si>
  <si>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1 16 01143 01 0002 140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</si>
  <si>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</si>
  <si>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</si>
  <si>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1 16 01160 01 0000 140</t>
  </si>
  <si>
    <t>1 16 01163 01 0000 140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</si>
  <si>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</si>
  <si>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1 16 01173 01 9000 140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</si>
  <si>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</si>
  <si>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1 16 01193 01 0029 140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</si>
  <si>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</si>
  <si>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1 16 01333 01 0016 140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</si>
  <si>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15 КоАП РФ,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</si>
  <si>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1 16 01333 01 0012 140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</si>
  <si>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</si>
  <si>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</si>
  <si>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1 16 01330 00 0000 140</t>
  </si>
  <si>
    <t>1 16 01333 01 0000 140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</si>
  <si>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</si>
  <si>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</si>
  <si>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2 02 45303 04 0000 150</t>
  </si>
  <si>
    <t>2 02 45303 00 0000 150</t>
  </si>
  <si>
    <t>Единый налог на вмененный доход для отдельных видов деятельности (проценты по соответствующему платежу)</t>
  </si>
  <si>
    <t>1 05 02010 02 2200 110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</si>
  <si>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</si>
  <si>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1 08 03010 01 4000 110</t>
  </si>
  <si>
    <t>Наименование кода вида доходов</t>
  </si>
  <si>
    <t xml:space="preserve">Исполнение бюджета муниципального образования "Город Березники" 
по кодам видов доходов  за 9 месяцев 2020 г. </t>
  </si>
  <si>
    <r>
      <t xml:space="preserve">Приложение 2
к постановлению
администрации города
от </t>
    </r>
    <r>
      <rPr>
        <u/>
        <sz val="12"/>
        <rFont val="Times New Roman"/>
        <family val="1"/>
        <charset val="204"/>
      </rPr>
      <t>10.11.2020</t>
    </r>
    <r>
      <rPr>
        <sz val="12"/>
        <rFont val="Times New Roman"/>
        <family val="1"/>
        <charset val="204"/>
      </rPr>
      <t xml:space="preserve">      №</t>
    </r>
    <r>
      <rPr>
        <u/>
        <sz val="12"/>
        <rFont val="Times New Roman"/>
        <family val="1"/>
        <charset val="204"/>
      </rPr>
      <t xml:space="preserve"> 01-02-1400</t>
    </r>
    <r>
      <rPr>
        <sz val="12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</si>
</sst>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33">
    <font>
      <sz val="10"/>
      <name val="Arial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Arial Cyr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i/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Fill="1" applyAlignment="1"/>
    <xf numFmtId="0" fontId="4" fillId="0" borderId="0" xfId="0" applyFont="1" applyAlignment="1"/>
    <xf numFmtId="0" fontId="5" fillId="0" borderId="0" xfId="1" applyFont="1"/>
    <xf numFmtId="0" fontId="7" fillId="0" borderId="0" xfId="1" applyFont="1"/>
    <xf numFmtId="0" fontId="8" fillId="0" borderId="0" xfId="1" applyFont="1" applyBorder="1"/>
    <xf numFmtId="0" fontId="8" fillId="0" borderId="0" xfId="1" applyFont="1" applyFill="1" applyBorder="1"/>
    <xf numFmtId="0" fontId="1" fillId="0" borderId="2" xfId="1" applyBorder="1"/>
    <xf numFmtId="3" fontId="10" fillId="0" borderId="2" xfId="3" applyNumberFormat="1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>
      <alignment horizontal="center" vertical="center" wrapText="1"/>
    </xf>
    <xf numFmtId="0" fontId="1" fillId="0" borderId="2" xfId="1" applyFill="1" applyBorder="1"/>
    <xf numFmtId="0" fontId="1" fillId="0" borderId="0" xfId="1" applyFill="1"/>
    <xf numFmtId="0" fontId="11" fillId="0" borderId="0" xfId="1" applyFont="1" applyFill="1"/>
    <xf numFmtId="3" fontId="12" fillId="0" borderId="2" xfId="1" applyNumberFormat="1" applyFont="1" applyBorder="1" applyAlignment="1">
      <alignment horizontal="left" vertical="top"/>
    </xf>
    <xf numFmtId="0" fontId="13" fillId="0" borderId="2" xfId="0" applyFont="1" applyBorder="1" applyAlignment="1">
      <alignment vertical="top" wrapText="1"/>
    </xf>
    <xf numFmtId="164" fontId="13" fillId="0" borderId="2" xfId="1" applyNumberFormat="1" applyFont="1" applyFill="1" applyBorder="1" applyAlignment="1">
      <alignment vertical="top"/>
    </xf>
    <xf numFmtId="0" fontId="11" fillId="0" borderId="0" xfId="1" applyFont="1"/>
    <xf numFmtId="0" fontId="12" fillId="0" borderId="2" xfId="1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4" fillId="0" borderId="0" xfId="1" applyFont="1"/>
    <xf numFmtId="3" fontId="15" fillId="0" borderId="2" xfId="1" applyNumberFormat="1" applyFont="1" applyBorder="1" applyAlignment="1">
      <alignment horizontal="left" vertical="top"/>
    </xf>
    <xf numFmtId="0" fontId="16" fillId="0" borderId="2" xfId="0" applyFont="1" applyBorder="1" applyAlignment="1">
      <alignment vertical="top" wrapText="1"/>
    </xf>
    <xf numFmtId="164" fontId="16" fillId="0" borderId="2" xfId="1" applyNumberFormat="1" applyFont="1" applyFill="1" applyBorder="1" applyAlignment="1">
      <alignment vertical="top"/>
    </xf>
    <xf numFmtId="3" fontId="17" fillId="0" borderId="2" xfId="1" applyNumberFormat="1" applyFont="1" applyBorder="1" applyAlignment="1">
      <alignment horizontal="left" vertical="top"/>
    </xf>
    <xf numFmtId="0" fontId="18" fillId="0" borderId="2" xfId="0" applyFont="1" applyBorder="1" applyAlignment="1">
      <alignment vertical="top" wrapText="1"/>
    </xf>
    <xf numFmtId="164" fontId="18" fillId="0" borderId="2" xfId="1" applyNumberFormat="1" applyFont="1" applyFill="1" applyBorder="1" applyAlignment="1">
      <alignment vertical="top"/>
    </xf>
    <xf numFmtId="164" fontId="19" fillId="0" borderId="2" xfId="1" applyNumberFormat="1" applyFont="1" applyFill="1" applyBorder="1" applyAlignment="1">
      <alignment vertical="top"/>
    </xf>
    <xf numFmtId="0" fontId="20" fillId="0" borderId="0" xfId="1" applyFont="1"/>
    <xf numFmtId="3" fontId="21" fillId="0" borderId="2" xfId="1" applyNumberFormat="1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164" fontId="5" fillId="0" borderId="2" xfId="1" applyNumberFormat="1" applyFont="1" applyFill="1" applyBorder="1" applyAlignment="1">
      <alignment vertical="top"/>
    </xf>
    <xf numFmtId="0" fontId="1" fillId="0" borderId="0" xfId="1" applyFont="1"/>
    <xf numFmtId="3" fontId="12" fillId="0" borderId="2" xfId="1" applyNumberFormat="1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0" fontId="22" fillId="0" borderId="0" xfId="1" applyFont="1"/>
    <xf numFmtId="0" fontId="13" fillId="0" borderId="2" xfId="0" applyFont="1" applyFill="1" applyBorder="1" applyAlignment="1">
      <alignment vertical="top" wrapText="1"/>
    </xf>
    <xf numFmtId="3" fontId="17" fillId="0" borderId="2" xfId="1" applyNumberFormat="1" applyFont="1" applyFill="1" applyBorder="1" applyAlignment="1">
      <alignment horizontal="left" vertical="top"/>
    </xf>
    <xf numFmtId="0" fontId="18" fillId="0" borderId="2" xfId="0" applyFont="1" applyFill="1" applyBorder="1" applyAlignment="1">
      <alignment vertical="top" wrapText="1"/>
    </xf>
    <xf numFmtId="3" fontId="23" fillId="0" borderId="2" xfId="1" applyNumberFormat="1" applyFont="1" applyBorder="1" applyAlignment="1">
      <alignment horizontal="left" vertical="top"/>
    </xf>
    <xf numFmtId="0" fontId="19" fillId="0" borderId="2" xfId="0" applyFont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3" fontId="24" fillId="0" borderId="2" xfId="1" applyNumberFormat="1" applyFont="1" applyBorder="1" applyAlignment="1">
      <alignment horizontal="left" vertical="top"/>
    </xf>
    <xf numFmtId="0" fontId="25" fillId="0" borderId="2" xfId="0" applyFont="1" applyBorder="1" applyAlignment="1">
      <alignment vertical="top" wrapText="1"/>
    </xf>
    <xf numFmtId="164" fontId="25" fillId="0" borderId="2" xfId="1" applyNumberFormat="1" applyFont="1" applyFill="1" applyBorder="1" applyAlignment="1">
      <alignment vertical="top"/>
    </xf>
    <xf numFmtId="0" fontId="18" fillId="0" borderId="2" xfId="0" applyFont="1" applyFill="1" applyBorder="1" applyAlignment="1">
      <alignment horizontal="left" vertical="top" wrapText="1"/>
    </xf>
    <xf numFmtId="3" fontId="12" fillId="0" borderId="2" xfId="1" applyNumberFormat="1" applyFont="1" applyBorder="1" applyAlignment="1">
      <alignment vertical="top"/>
    </xf>
    <xf numFmtId="3" fontId="23" fillId="0" borderId="2" xfId="1" applyNumberFormat="1" applyFont="1" applyBorder="1" applyAlignment="1">
      <alignment vertical="top"/>
    </xf>
    <xf numFmtId="3" fontId="17" fillId="0" borderId="2" xfId="1" applyNumberFormat="1" applyFont="1" applyBorder="1" applyAlignment="1">
      <alignment vertical="top"/>
    </xf>
    <xf numFmtId="0" fontId="17" fillId="0" borderId="2" xfId="1" applyFont="1" applyBorder="1" applyAlignment="1">
      <alignment horizontal="left" vertical="top"/>
    </xf>
    <xf numFmtId="0" fontId="15" fillId="0" borderId="2" xfId="1" applyFont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0" fontId="5" fillId="0" borderId="2" xfId="0" applyFont="1" applyFill="1" applyBorder="1" applyAlignment="1">
      <alignment vertical="top" wrapText="1"/>
    </xf>
    <xf numFmtId="0" fontId="24" fillId="0" borderId="2" xfId="1" applyFont="1" applyFill="1" applyBorder="1" applyAlignment="1">
      <alignment horizontal="left" vertical="top"/>
    </xf>
    <xf numFmtId="0" fontId="25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23" fillId="0" borderId="2" xfId="1" applyFont="1" applyBorder="1" applyAlignment="1">
      <alignment horizontal="left" vertical="top"/>
    </xf>
    <xf numFmtId="0" fontId="19" fillId="0" borderId="2" xfId="0" applyFont="1" applyBorder="1" applyAlignment="1">
      <alignment horizontal="left" vertical="top" wrapText="1"/>
    </xf>
    <xf numFmtId="0" fontId="24" fillId="0" borderId="2" xfId="1" applyFont="1" applyBorder="1" applyAlignment="1">
      <alignment horizontal="left" vertical="top"/>
    </xf>
    <xf numFmtId="0" fontId="2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21" fillId="0" borderId="2" xfId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wrapText="1"/>
    </xf>
    <xf numFmtId="164" fontId="13" fillId="0" borderId="2" xfId="1" applyNumberFormat="1" applyFont="1" applyFill="1" applyBorder="1" applyAlignment="1"/>
    <xf numFmtId="0" fontId="1" fillId="2" borderId="0" xfId="1" applyFill="1"/>
    <xf numFmtId="164" fontId="13" fillId="3" borderId="2" xfId="1" applyNumberFormat="1" applyFont="1" applyFill="1" applyBorder="1" applyAlignment="1">
      <alignment vertical="top"/>
    </xf>
    <xf numFmtId="0" fontId="22" fillId="0" borderId="0" xfId="1" applyFont="1" applyFill="1"/>
    <xf numFmtId="0" fontId="5" fillId="0" borderId="2" xfId="0" applyFont="1" applyFill="1" applyBorder="1" applyAlignment="1">
      <alignment horizontal="left" vertical="top" wrapText="1"/>
    </xf>
    <xf numFmtId="164" fontId="31" fillId="0" borderId="2" xfId="1" applyNumberFormat="1" applyFont="1" applyFill="1" applyBorder="1" applyAlignment="1">
      <alignment vertical="top"/>
    </xf>
    <xf numFmtId="0" fontId="29" fillId="0" borderId="0" xfId="1" applyFont="1" applyFill="1" applyAlignment="1">
      <alignment horizontal="left" wrapText="1"/>
    </xf>
    <xf numFmtId="0" fontId="30" fillId="0" borderId="0" xfId="0" applyFont="1" applyAlignment="1">
      <alignment horizontal="left" wrapText="1"/>
    </xf>
    <xf numFmtId="164" fontId="20" fillId="0" borderId="0" xfId="1" applyNumberFormat="1" applyFont="1"/>
    <xf numFmtId="165" fontId="5" fillId="0" borderId="2" xfId="0" applyNumberFormat="1" applyFont="1" applyBorder="1" applyAlignment="1" applyProtection="1">
      <alignment horizontal="left" vertical="center" wrapText="1"/>
    </xf>
    <xf numFmtId="49" fontId="17" fillId="0" borderId="2" xfId="0" applyNumberFormat="1" applyFont="1" applyBorder="1" applyAlignment="1" applyProtection="1">
      <alignment horizontal="left" vertical="center" wrapText="1"/>
    </xf>
    <xf numFmtId="3" fontId="10" fillId="0" borderId="2" xfId="1" applyNumberFormat="1" applyFont="1" applyFill="1" applyBorder="1" applyAlignment="1">
      <alignment horizontal="center" vertical="center" wrapText="1"/>
    </xf>
    <xf numFmtId="164" fontId="25" fillId="3" borderId="2" xfId="1" applyNumberFormat="1" applyFont="1" applyFill="1" applyBorder="1" applyAlignment="1">
      <alignment vertical="top"/>
    </xf>
    <xf numFmtId="3" fontId="10" fillId="2" borderId="2" xfId="1" applyNumberFormat="1" applyFont="1" applyFill="1" applyBorder="1" applyAlignment="1">
      <alignment horizontal="center" vertical="center" wrapText="1"/>
    </xf>
    <xf numFmtId="0" fontId="29" fillId="0" borderId="0" xfId="1" applyFont="1" applyFill="1" applyAlignment="1">
      <alignment horizontal="left" wrapText="1"/>
    </xf>
    <xf numFmtId="0" fontId="30" fillId="0" borderId="0" xfId="0" applyFont="1" applyAlignment="1">
      <alignment horizontal="left" wrapText="1"/>
    </xf>
    <xf numFmtId="0" fontId="30" fillId="0" borderId="0" xfId="0" applyFont="1" applyAlignment="1"/>
    <xf numFmtId="0" fontId="0" fillId="0" borderId="0" xfId="0" applyAlignment="1"/>
    <xf numFmtId="0" fontId="5" fillId="0" borderId="1" xfId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3" fontId="10" fillId="0" borderId="2" xfId="1" applyNumberFormat="1" applyFont="1" applyFill="1" applyBorder="1" applyAlignment="1">
      <alignment horizontal="center" vertical="center" wrapText="1"/>
    </xf>
    <xf numFmtId="3" fontId="10" fillId="0" borderId="2" xfId="3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top" wrapText="1"/>
    </xf>
  </cellXfs>
  <cellStyles count="18">
    <cellStyle name="Normal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Исп9м-в2005г." xfId="3"/>
    <cellStyle name="Обычный_Книга3" xfId="2"/>
    <cellStyle name="Обычный_Покварталь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5"/>
  <sheetViews>
    <sheetView tabSelected="1" zoomScale="85" zoomScaleNormal="85" zoomScaleSheetLayoutView="100" workbookViewId="0">
      <selection activeCell="C1" sqref="C1:I4"/>
    </sheetView>
  </sheetViews>
  <sheetFormatPr defaultColWidth="9.140625" defaultRowHeight="12.75"/>
  <cols>
    <col min="1" max="1" width="18" style="1" customWidth="1"/>
    <col min="2" max="2" width="74.28515625" style="1" customWidth="1"/>
    <col min="3" max="3" width="11.28515625" style="12" customWidth="1"/>
    <col min="4" max="4" width="11.140625" style="12" customWidth="1"/>
    <col min="5" max="5" width="11" style="65" hidden="1" customWidth="1"/>
    <col min="6" max="6" width="11.140625" style="12" customWidth="1"/>
    <col min="7" max="7" width="11.7109375" style="65" hidden="1" customWidth="1"/>
    <col min="8" max="8" width="11.7109375" style="12" customWidth="1"/>
    <col min="9" max="9" width="10.5703125" style="1" hidden="1" customWidth="1"/>
    <col min="10" max="10" width="9.140625" style="1"/>
    <col min="11" max="11" width="9.7109375" style="1" bestFit="1" customWidth="1"/>
    <col min="12" max="16384" width="9.140625" style="1"/>
  </cols>
  <sheetData>
    <row r="1" spans="1:9" ht="30.6" customHeight="1">
      <c r="C1" s="78" t="s">
        <v>727</v>
      </c>
      <c r="D1" s="80"/>
      <c r="E1" s="80"/>
      <c r="F1" s="80"/>
      <c r="G1" s="80"/>
      <c r="H1" s="80"/>
      <c r="I1" s="80"/>
    </row>
    <row r="2" spans="1:9">
      <c r="C2" s="81"/>
      <c r="D2" s="81"/>
      <c r="E2" s="81"/>
      <c r="F2" s="81"/>
      <c r="G2" s="81"/>
      <c r="H2" s="81"/>
      <c r="I2" s="81"/>
    </row>
    <row r="3" spans="1:9">
      <c r="C3" s="81"/>
      <c r="D3" s="81"/>
      <c r="E3" s="81"/>
      <c r="F3" s="81"/>
      <c r="G3" s="81"/>
      <c r="H3" s="81"/>
      <c r="I3" s="81"/>
    </row>
    <row r="4" spans="1:9" ht="51.6" customHeight="1">
      <c r="C4" s="81"/>
      <c r="D4" s="81"/>
      <c r="E4" s="81"/>
      <c r="F4" s="81"/>
      <c r="G4" s="81"/>
      <c r="H4" s="81"/>
      <c r="I4" s="81"/>
    </row>
    <row r="5" spans="1:9" ht="7.15" customHeight="1">
      <c r="C5" s="2"/>
      <c r="D5" s="3"/>
      <c r="E5" s="3"/>
      <c r="F5" s="3"/>
      <c r="G5" s="3"/>
      <c r="H5" s="3"/>
      <c r="I5" s="3"/>
    </row>
    <row r="6" spans="1:9" ht="15.75" customHeight="1">
      <c r="A6" s="4"/>
      <c r="B6" s="4"/>
      <c r="C6" s="78" t="s">
        <v>0</v>
      </c>
      <c r="D6" s="79"/>
      <c r="E6" s="79"/>
      <c r="F6" s="79"/>
      <c r="G6" s="79"/>
      <c r="H6" s="79"/>
      <c r="I6" s="79"/>
    </row>
    <row r="7" spans="1:9" ht="6.6" customHeight="1">
      <c r="A7" s="4"/>
      <c r="B7" s="4"/>
      <c r="C7" s="70"/>
      <c r="D7" s="71"/>
      <c r="E7" s="71"/>
      <c r="F7" s="71"/>
      <c r="G7" s="71"/>
      <c r="H7" s="71"/>
      <c r="I7" s="71"/>
    </row>
    <row r="8" spans="1:9" s="5" customFormat="1" ht="37.15" customHeight="1">
      <c r="A8" s="86" t="s">
        <v>726</v>
      </c>
      <c r="B8" s="86"/>
      <c r="C8" s="86"/>
      <c r="D8" s="86"/>
      <c r="E8" s="86"/>
      <c r="F8" s="86"/>
      <c r="G8" s="86"/>
      <c r="H8" s="86"/>
      <c r="I8" s="86"/>
    </row>
    <row r="9" spans="1:9" ht="12.75" customHeight="1">
      <c r="A9" s="6"/>
      <c r="B9" s="6"/>
      <c r="C9" s="7"/>
      <c r="D9" s="82" t="s">
        <v>426</v>
      </c>
      <c r="E9" s="83"/>
      <c r="F9" s="83"/>
      <c r="G9" s="83"/>
      <c r="H9" s="83"/>
      <c r="I9" s="83"/>
    </row>
    <row r="10" spans="1:9" ht="12.75" customHeight="1">
      <c r="A10" s="84" t="s">
        <v>1</v>
      </c>
      <c r="B10" s="84" t="s">
        <v>725</v>
      </c>
      <c r="C10" s="85" t="s">
        <v>694</v>
      </c>
      <c r="D10" s="85"/>
      <c r="E10" s="85"/>
      <c r="F10" s="85"/>
      <c r="G10" s="85"/>
      <c r="H10" s="85"/>
      <c r="I10" s="8"/>
    </row>
    <row r="11" spans="1:9" s="12" customFormat="1" ht="34.15" customHeight="1">
      <c r="A11" s="84"/>
      <c r="B11" s="84"/>
      <c r="C11" s="9" t="s">
        <v>2</v>
      </c>
      <c r="D11" s="9" t="s">
        <v>3</v>
      </c>
      <c r="E11" s="10"/>
      <c r="F11" s="9" t="s">
        <v>4</v>
      </c>
      <c r="G11" s="10" t="s">
        <v>5</v>
      </c>
      <c r="H11" s="9" t="s">
        <v>427</v>
      </c>
      <c r="I11" s="11"/>
    </row>
    <row r="12" spans="1:9" s="13" customFormat="1" ht="11.25">
      <c r="A12" s="75">
        <v>1</v>
      </c>
      <c r="B12" s="75">
        <v>2</v>
      </c>
      <c r="C12" s="75">
        <v>3</v>
      </c>
      <c r="D12" s="75">
        <v>4</v>
      </c>
      <c r="E12" s="77"/>
      <c r="F12" s="75">
        <v>5</v>
      </c>
      <c r="G12" s="77"/>
      <c r="H12" s="75">
        <v>6</v>
      </c>
    </row>
    <row r="13" spans="1:9" s="17" customFormat="1">
      <c r="A13" s="14" t="s">
        <v>6</v>
      </c>
      <c r="B13" s="15" t="s">
        <v>7</v>
      </c>
      <c r="C13" s="16">
        <f>C14+C45+C65+C97+C111+C125+C154+C176+C195+C198+C286+C165+C39</f>
        <v>1740239.3000000003</v>
      </c>
      <c r="D13" s="16">
        <f>D14+D45+D65+D97+D111+D125+D154+D176+D195+D198+D286+D165+D39</f>
        <v>1694486.2000000002</v>
      </c>
      <c r="E13" s="66">
        <f>D13-C13</f>
        <v>-45753.100000000093</v>
      </c>
      <c r="F13" s="16">
        <f>F14+F45+F65+F97+F111+F125+F154+F176+F195+F198+F286+F165+F39</f>
        <v>1679596.3000000003</v>
      </c>
      <c r="G13" s="66">
        <f>F13-D13</f>
        <v>-14889.899999999907</v>
      </c>
      <c r="H13" s="16">
        <f>F13/D13*100</f>
        <v>99.12127345740555</v>
      </c>
      <c r="I13" s="16" t="e">
        <f>I14+I45+I65+I97+I111+I125+I154+I176+I195+I198+I286+I165+I39</f>
        <v>#REF!</v>
      </c>
    </row>
    <row r="14" spans="1:9" s="17" customFormat="1">
      <c r="A14" s="18" t="s">
        <v>8</v>
      </c>
      <c r="B14" s="19" t="s">
        <v>9</v>
      </c>
      <c r="C14" s="16">
        <f>C15</f>
        <v>1160978.8</v>
      </c>
      <c r="D14" s="16">
        <f>D15</f>
        <v>1136025.5</v>
      </c>
      <c r="E14" s="66">
        <f t="shared" ref="E14:E78" si="0">D14-C14</f>
        <v>-24953.300000000047</v>
      </c>
      <c r="F14" s="16">
        <f>F15</f>
        <v>1131450.1000000001</v>
      </c>
      <c r="G14" s="66">
        <f t="shared" ref="G14:G78" si="1">F14-D14</f>
        <v>-4575.3999999999069</v>
      </c>
      <c r="H14" s="16">
        <f>F14/D14*100</f>
        <v>99.597244956209181</v>
      </c>
      <c r="I14" s="16" t="e">
        <f>I15</f>
        <v>#REF!</v>
      </c>
    </row>
    <row r="15" spans="1:9" s="20" customFormat="1">
      <c r="A15" s="14" t="s">
        <v>10</v>
      </c>
      <c r="B15" s="15" t="s">
        <v>11</v>
      </c>
      <c r="C15" s="16">
        <f>C16+C21+C27+C32</f>
        <v>1160978.8</v>
      </c>
      <c r="D15" s="16">
        <f>D16+D21+D27+D32</f>
        <v>1136025.5</v>
      </c>
      <c r="E15" s="66">
        <f t="shared" si="0"/>
        <v>-24953.300000000047</v>
      </c>
      <c r="F15" s="16">
        <f>F16+F21+F27+F32+F35</f>
        <v>1131450.1000000001</v>
      </c>
      <c r="G15" s="66">
        <f t="shared" si="1"/>
        <v>-4575.3999999999069</v>
      </c>
      <c r="H15" s="16">
        <f>F15/D15*100</f>
        <v>99.597244956209181</v>
      </c>
      <c r="I15" s="16" t="e">
        <f>I17+#REF!+I33+I28</f>
        <v>#REF!</v>
      </c>
    </row>
    <row r="16" spans="1:9" s="20" customFormat="1" ht="51">
      <c r="A16" s="21" t="s">
        <v>12</v>
      </c>
      <c r="B16" s="22" t="s">
        <v>13</v>
      </c>
      <c r="C16" s="23">
        <f>SUM(C17:C20)</f>
        <v>1105184</v>
      </c>
      <c r="D16" s="23">
        <f>SUM(D17:D20)</f>
        <v>1074284</v>
      </c>
      <c r="E16" s="66">
        <f t="shared" si="0"/>
        <v>-30900</v>
      </c>
      <c r="F16" s="23">
        <f>SUM(F17:F20)</f>
        <v>1073444.4000000001</v>
      </c>
      <c r="G16" s="66">
        <f t="shared" si="1"/>
        <v>-839.5999999998603</v>
      </c>
      <c r="H16" s="23">
        <f>F16/D16*100</f>
        <v>99.921845619966433</v>
      </c>
      <c r="I16" s="16"/>
    </row>
    <row r="17" spans="1:9" ht="63.75">
      <c r="A17" s="24" t="s">
        <v>14</v>
      </c>
      <c r="B17" s="25" t="s">
        <v>15</v>
      </c>
      <c r="C17" s="26">
        <v>1105184</v>
      </c>
      <c r="D17" s="26">
        <v>1074284</v>
      </c>
      <c r="E17" s="66">
        <f t="shared" si="0"/>
        <v>-30900</v>
      </c>
      <c r="F17" s="26">
        <v>1072773.3</v>
      </c>
      <c r="G17" s="66">
        <f t="shared" si="1"/>
        <v>-1510.6999999999534</v>
      </c>
      <c r="H17" s="26">
        <f>F17/D17*100</f>
        <v>99.859376105387412</v>
      </c>
      <c r="I17" s="26"/>
    </row>
    <row r="18" spans="1:9" ht="51">
      <c r="A18" s="24" t="s">
        <v>16</v>
      </c>
      <c r="B18" s="25" t="s">
        <v>17</v>
      </c>
      <c r="C18" s="26"/>
      <c r="D18" s="26"/>
      <c r="E18" s="66">
        <f t="shared" si="0"/>
        <v>0</v>
      </c>
      <c r="F18" s="26">
        <v>468.8</v>
      </c>
      <c r="G18" s="66">
        <f t="shared" si="1"/>
        <v>468.8</v>
      </c>
      <c r="H18" s="26"/>
      <c r="I18" s="26"/>
    </row>
    <row r="19" spans="1:9" ht="63.75">
      <c r="A19" s="24" t="s">
        <v>18</v>
      </c>
      <c r="B19" s="25" t="s">
        <v>19</v>
      </c>
      <c r="C19" s="26"/>
      <c r="D19" s="26"/>
      <c r="E19" s="66">
        <f t="shared" si="0"/>
        <v>0</v>
      </c>
      <c r="F19" s="26">
        <v>220.6</v>
      </c>
      <c r="G19" s="66">
        <f t="shared" si="1"/>
        <v>220.6</v>
      </c>
      <c r="H19" s="26"/>
      <c r="I19" s="26"/>
    </row>
    <row r="20" spans="1:9" ht="51">
      <c r="A20" s="24" t="s">
        <v>20</v>
      </c>
      <c r="B20" s="25" t="s">
        <v>21</v>
      </c>
      <c r="C20" s="26"/>
      <c r="D20" s="26"/>
      <c r="E20" s="66">
        <f t="shared" si="0"/>
        <v>0</v>
      </c>
      <c r="F20" s="26">
        <v>-18.3</v>
      </c>
      <c r="G20" s="66">
        <f t="shared" si="1"/>
        <v>-18.3</v>
      </c>
      <c r="H20" s="26"/>
      <c r="I20" s="26"/>
    </row>
    <row r="21" spans="1:9" ht="68.45" customHeight="1">
      <c r="A21" s="21" t="s">
        <v>22</v>
      </c>
      <c r="B21" s="22" t="s">
        <v>23</v>
      </c>
      <c r="C21" s="23">
        <f>SUM(C22:C25)</f>
        <v>3663.3</v>
      </c>
      <c r="D21" s="23">
        <f>SUM(D22:D25)</f>
        <v>2450.3000000000002</v>
      </c>
      <c r="E21" s="66">
        <f t="shared" si="0"/>
        <v>-1213</v>
      </c>
      <c r="F21" s="23">
        <f>SUM(F22:F25)</f>
        <v>2395.4</v>
      </c>
      <c r="G21" s="66">
        <f t="shared" si="1"/>
        <v>-54.900000000000091</v>
      </c>
      <c r="H21" s="23">
        <f t="shared" ref="H21:H80" si="2">F21/D21*100</f>
        <v>97.759458025547886</v>
      </c>
      <c r="I21" s="26"/>
    </row>
    <row r="22" spans="1:9" ht="82.9" customHeight="1">
      <c r="A22" s="24" t="s">
        <v>24</v>
      </c>
      <c r="B22" s="25" t="s">
        <v>25</v>
      </c>
      <c r="C22" s="26">
        <v>3663.3</v>
      </c>
      <c r="D22" s="26">
        <v>2450.3000000000002</v>
      </c>
      <c r="E22" s="66">
        <f t="shared" si="0"/>
        <v>-1213</v>
      </c>
      <c r="F22" s="26">
        <v>2376.1999999999998</v>
      </c>
      <c r="G22" s="66">
        <f t="shared" si="1"/>
        <v>-74.100000000000364</v>
      </c>
      <c r="H22" s="26">
        <f t="shared" si="2"/>
        <v>96.975880504428019</v>
      </c>
      <c r="I22" s="26"/>
    </row>
    <row r="23" spans="1:9" ht="80.45" customHeight="1">
      <c r="A23" s="24" t="s">
        <v>26</v>
      </c>
      <c r="B23" s="25" t="s">
        <v>27</v>
      </c>
      <c r="C23" s="26"/>
      <c r="D23" s="26"/>
      <c r="E23" s="66">
        <f t="shared" si="0"/>
        <v>0</v>
      </c>
      <c r="F23" s="26">
        <v>1.9</v>
      </c>
      <c r="G23" s="66">
        <f t="shared" si="1"/>
        <v>1.9</v>
      </c>
      <c r="H23" s="26"/>
      <c r="I23" s="26"/>
    </row>
    <row r="24" spans="1:9" ht="73.150000000000006" hidden="1" customHeight="1">
      <c r="A24" s="24" t="s">
        <v>28</v>
      </c>
      <c r="B24" s="25" t="s">
        <v>29</v>
      </c>
      <c r="C24" s="26"/>
      <c r="D24" s="26"/>
      <c r="E24" s="66">
        <f t="shared" si="0"/>
        <v>0</v>
      </c>
      <c r="F24" s="26"/>
      <c r="G24" s="66">
        <f t="shared" si="1"/>
        <v>0</v>
      </c>
      <c r="H24" s="26" t="e">
        <f t="shared" si="2"/>
        <v>#DIV/0!</v>
      </c>
      <c r="I24" s="26"/>
    </row>
    <row r="25" spans="1:9" ht="82.9" customHeight="1">
      <c r="A25" s="24" t="s">
        <v>30</v>
      </c>
      <c r="B25" s="25" t="s">
        <v>31</v>
      </c>
      <c r="C25" s="26"/>
      <c r="D25" s="26"/>
      <c r="E25" s="66">
        <f t="shared" si="0"/>
        <v>0</v>
      </c>
      <c r="F25" s="26">
        <v>17.3</v>
      </c>
      <c r="G25" s="66">
        <f t="shared" si="1"/>
        <v>17.3</v>
      </c>
      <c r="H25" s="26"/>
      <c r="I25" s="26"/>
    </row>
    <row r="26" spans="1:9" ht="75.75" hidden="1" customHeight="1">
      <c r="A26" s="24" t="s">
        <v>32</v>
      </c>
      <c r="B26" s="25" t="s">
        <v>33</v>
      </c>
      <c r="C26" s="26"/>
      <c r="D26" s="26"/>
      <c r="E26" s="66">
        <f t="shared" si="0"/>
        <v>0</v>
      </c>
      <c r="F26" s="26"/>
      <c r="G26" s="66">
        <f t="shared" si="1"/>
        <v>0</v>
      </c>
      <c r="H26" s="26" t="e">
        <f t="shared" si="2"/>
        <v>#DIV/0!</v>
      </c>
      <c r="I26" s="26"/>
    </row>
    <row r="27" spans="1:9" ht="31.9" customHeight="1">
      <c r="A27" s="21" t="s">
        <v>34</v>
      </c>
      <c r="B27" s="22" t="s">
        <v>35</v>
      </c>
      <c r="C27" s="23">
        <f>SUM(C28:C31)</f>
        <v>45096.5</v>
      </c>
      <c r="D27" s="23">
        <f>SUM(D28:D31)</f>
        <v>52533.3</v>
      </c>
      <c r="E27" s="66">
        <f t="shared" si="0"/>
        <v>7436.8000000000029</v>
      </c>
      <c r="F27" s="23">
        <f>SUM(F28:F31)</f>
        <v>52540.6</v>
      </c>
      <c r="G27" s="66">
        <f t="shared" si="1"/>
        <v>7.2999999999956344</v>
      </c>
      <c r="H27" s="23">
        <f t="shared" si="2"/>
        <v>100.01389594790351</v>
      </c>
      <c r="I27" s="26"/>
    </row>
    <row r="28" spans="1:9" ht="55.15" customHeight="1">
      <c r="A28" s="24" t="s">
        <v>36</v>
      </c>
      <c r="B28" s="25" t="s">
        <v>37</v>
      </c>
      <c r="C28" s="26">
        <v>45096.5</v>
      </c>
      <c r="D28" s="26">
        <v>52533.3</v>
      </c>
      <c r="E28" s="66">
        <f t="shared" si="0"/>
        <v>7436.8000000000029</v>
      </c>
      <c r="F28" s="26">
        <v>52183</v>
      </c>
      <c r="G28" s="66">
        <f t="shared" si="1"/>
        <v>-350.30000000000291</v>
      </c>
      <c r="H28" s="26">
        <f t="shared" si="2"/>
        <v>99.333184856081758</v>
      </c>
      <c r="I28" s="26"/>
    </row>
    <row r="29" spans="1:9" ht="38.25">
      <c r="A29" s="24" t="s">
        <v>38</v>
      </c>
      <c r="B29" s="25" t="s">
        <v>39</v>
      </c>
      <c r="C29" s="26"/>
      <c r="D29" s="26"/>
      <c r="E29" s="66">
        <f t="shared" si="0"/>
        <v>0</v>
      </c>
      <c r="F29" s="26">
        <v>242.4</v>
      </c>
      <c r="G29" s="66">
        <f t="shared" si="1"/>
        <v>242.4</v>
      </c>
      <c r="H29" s="26"/>
      <c r="I29" s="26"/>
    </row>
    <row r="30" spans="1:9" ht="43.9" customHeight="1">
      <c r="A30" s="24" t="s">
        <v>40</v>
      </c>
      <c r="B30" s="25" t="s">
        <v>41</v>
      </c>
      <c r="C30" s="26"/>
      <c r="D30" s="26"/>
      <c r="E30" s="66">
        <f t="shared" si="0"/>
        <v>0</v>
      </c>
      <c r="F30" s="26">
        <v>115.2</v>
      </c>
      <c r="G30" s="66">
        <f t="shared" si="1"/>
        <v>115.2</v>
      </c>
      <c r="H30" s="26"/>
      <c r="I30" s="26"/>
    </row>
    <row r="31" spans="1:9" ht="38.25" hidden="1">
      <c r="A31" s="24" t="s">
        <v>42</v>
      </c>
      <c r="B31" s="25" t="s">
        <v>43</v>
      </c>
      <c r="C31" s="26"/>
      <c r="D31" s="26"/>
      <c r="E31" s="66">
        <f t="shared" si="0"/>
        <v>0</v>
      </c>
      <c r="F31" s="26">
        <v>0</v>
      </c>
      <c r="G31" s="66">
        <f t="shared" si="1"/>
        <v>0</v>
      </c>
      <c r="H31" s="26" t="e">
        <f t="shared" si="2"/>
        <v>#DIV/0!</v>
      </c>
      <c r="I31" s="26"/>
    </row>
    <row r="32" spans="1:9" s="28" customFormat="1" ht="57" customHeight="1">
      <c r="A32" s="21" t="s">
        <v>44</v>
      </c>
      <c r="B32" s="22" t="s">
        <v>45</v>
      </c>
      <c r="C32" s="23">
        <f>C33</f>
        <v>7035</v>
      </c>
      <c r="D32" s="23">
        <f>D33</f>
        <v>6757.9</v>
      </c>
      <c r="E32" s="66">
        <f t="shared" si="0"/>
        <v>-277.10000000000036</v>
      </c>
      <c r="F32" s="23">
        <f>F33+F34</f>
        <v>3009.4</v>
      </c>
      <c r="G32" s="66">
        <f t="shared" si="1"/>
        <v>-3748.4999999999995</v>
      </c>
      <c r="H32" s="23">
        <f t="shared" si="2"/>
        <v>44.531585255774722</v>
      </c>
      <c r="I32" s="27"/>
    </row>
    <row r="33" spans="1:9" s="32" customFormat="1" ht="70.900000000000006" customHeight="1">
      <c r="A33" s="29" t="s">
        <v>46</v>
      </c>
      <c r="B33" s="30" t="s">
        <v>47</v>
      </c>
      <c r="C33" s="31">
        <v>7035</v>
      </c>
      <c r="D33" s="31">
        <v>6757.9</v>
      </c>
      <c r="E33" s="66">
        <f t="shared" si="0"/>
        <v>-277.10000000000036</v>
      </c>
      <c r="F33" s="31">
        <v>2689</v>
      </c>
      <c r="G33" s="66">
        <f t="shared" si="1"/>
        <v>-4068.8999999999996</v>
      </c>
      <c r="H33" s="31">
        <f t="shared" si="2"/>
        <v>39.790467452906967</v>
      </c>
      <c r="I33" s="26"/>
    </row>
    <row r="34" spans="1:9" s="32" customFormat="1" ht="55.15" customHeight="1">
      <c r="A34" s="29" t="s">
        <v>553</v>
      </c>
      <c r="B34" s="30" t="s">
        <v>550</v>
      </c>
      <c r="C34" s="31">
        <v>0</v>
      </c>
      <c r="D34" s="31">
        <v>0</v>
      </c>
      <c r="E34" s="66">
        <f t="shared" si="0"/>
        <v>0</v>
      </c>
      <c r="F34" s="31">
        <v>320.39999999999998</v>
      </c>
      <c r="G34" s="66">
        <f t="shared" si="1"/>
        <v>320.39999999999998</v>
      </c>
      <c r="H34" s="31"/>
      <c r="I34" s="26"/>
    </row>
    <row r="35" spans="1:9" s="32" customFormat="1" ht="38.25">
      <c r="A35" s="21" t="s">
        <v>551</v>
      </c>
      <c r="B35" s="22" t="s">
        <v>552</v>
      </c>
      <c r="C35" s="23">
        <v>0</v>
      </c>
      <c r="D35" s="23">
        <v>0</v>
      </c>
      <c r="E35" s="66">
        <f t="shared" si="0"/>
        <v>0</v>
      </c>
      <c r="F35" s="23">
        <f>F36+F37+F38</f>
        <v>60.3</v>
      </c>
      <c r="G35" s="66">
        <f t="shared" si="1"/>
        <v>60.3</v>
      </c>
      <c r="H35" s="23"/>
      <c r="I35" s="26"/>
    </row>
    <row r="36" spans="1:9" s="32" customFormat="1" ht="57" customHeight="1">
      <c r="A36" s="29" t="s">
        <v>433</v>
      </c>
      <c r="B36" s="30" t="s">
        <v>431</v>
      </c>
      <c r="C36" s="31">
        <v>0</v>
      </c>
      <c r="D36" s="31">
        <v>0</v>
      </c>
      <c r="E36" s="66">
        <f t="shared" si="0"/>
        <v>0</v>
      </c>
      <c r="F36" s="31">
        <v>60.3</v>
      </c>
      <c r="G36" s="66">
        <f t="shared" si="1"/>
        <v>60.3</v>
      </c>
      <c r="H36" s="31"/>
      <c r="I36" s="26"/>
    </row>
    <row r="37" spans="1:9" s="32" customFormat="1" ht="38.25" hidden="1">
      <c r="A37" s="29" t="s">
        <v>434</v>
      </c>
      <c r="B37" s="30" t="s">
        <v>432</v>
      </c>
      <c r="C37" s="31"/>
      <c r="D37" s="31"/>
      <c r="E37" s="66">
        <f t="shared" si="0"/>
        <v>0</v>
      </c>
      <c r="F37" s="31"/>
      <c r="G37" s="66">
        <f t="shared" si="1"/>
        <v>0</v>
      </c>
      <c r="H37" s="31" t="e">
        <f t="shared" si="2"/>
        <v>#DIV/0!</v>
      </c>
      <c r="I37" s="26"/>
    </row>
    <row r="38" spans="1:9" s="32" customFormat="1" ht="57" hidden="1" customHeight="1">
      <c r="A38" s="29" t="s">
        <v>430</v>
      </c>
      <c r="B38" s="30" t="s">
        <v>429</v>
      </c>
      <c r="C38" s="31"/>
      <c r="D38" s="31"/>
      <c r="E38" s="66">
        <f t="shared" si="0"/>
        <v>0</v>
      </c>
      <c r="F38" s="31"/>
      <c r="G38" s="66">
        <f t="shared" si="1"/>
        <v>0</v>
      </c>
      <c r="H38" s="31" t="e">
        <f t="shared" si="2"/>
        <v>#DIV/0!</v>
      </c>
      <c r="I38" s="26"/>
    </row>
    <row r="39" spans="1:9" s="35" customFormat="1" ht="25.5">
      <c r="A39" s="33" t="s">
        <v>48</v>
      </c>
      <c r="B39" s="34" t="s">
        <v>49</v>
      </c>
      <c r="C39" s="16">
        <f t="shared" ref="C39:I39" si="3">C40</f>
        <v>15055.4</v>
      </c>
      <c r="D39" s="16">
        <f t="shared" si="3"/>
        <v>13558.1</v>
      </c>
      <c r="E39" s="66">
        <f t="shared" si="0"/>
        <v>-1497.2999999999993</v>
      </c>
      <c r="F39" s="16">
        <f t="shared" si="3"/>
        <v>13855.600000000002</v>
      </c>
      <c r="G39" s="66">
        <f t="shared" si="1"/>
        <v>297.50000000000182</v>
      </c>
      <c r="H39" s="16">
        <f t="shared" si="2"/>
        <v>102.19426025770575</v>
      </c>
      <c r="I39" s="16">
        <f t="shared" si="3"/>
        <v>0</v>
      </c>
    </row>
    <row r="40" spans="1:9" s="35" customFormat="1" ht="25.5">
      <c r="A40" s="33" t="s">
        <v>50</v>
      </c>
      <c r="B40" s="36" t="s">
        <v>51</v>
      </c>
      <c r="C40" s="16">
        <f>C41+C42+C43+C44</f>
        <v>15055.4</v>
      </c>
      <c r="D40" s="16">
        <f>D41+D42+D43+D44</f>
        <v>13558.1</v>
      </c>
      <c r="E40" s="66">
        <f t="shared" si="0"/>
        <v>-1497.2999999999993</v>
      </c>
      <c r="F40" s="16">
        <f>F41+F42+F43+F44</f>
        <v>13855.600000000002</v>
      </c>
      <c r="G40" s="66">
        <f t="shared" si="1"/>
        <v>297.50000000000182</v>
      </c>
      <c r="H40" s="16">
        <f t="shared" si="2"/>
        <v>102.19426025770575</v>
      </c>
      <c r="I40" s="16">
        <f>I41+I42+I43+I44</f>
        <v>0</v>
      </c>
    </row>
    <row r="41" spans="1:9" ht="44.45" customHeight="1">
      <c r="A41" s="37" t="s">
        <v>52</v>
      </c>
      <c r="B41" s="38" t="s">
        <v>53</v>
      </c>
      <c r="C41" s="26">
        <v>6800.1</v>
      </c>
      <c r="D41" s="26">
        <v>6300.1</v>
      </c>
      <c r="E41" s="66">
        <f t="shared" si="0"/>
        <v>-500</v>
      </c>
      <c r="F41" s="26">
        <v>6459.6</v>
      </c>
      <c r="G41" s="66">
        <f t="shared" si="1"/>
        <v>159.5</v>
      </c>
      <c r="H41" s="26">
        <f t="shared" si="2"/>
        <v>102.53170584593896</v>
      </c>
      <c r="I41" s="26"/>
    </row>
    <row r="42" spans="1:9" ht="53.45" customHeight="1">
      <c r="A42" s="37" t="s">
        <v>54</v>
      </c>
      <c r="B42" s="38" t="s">
        <v>55</v>
      </c>
      <c r="C42" s="26">
        <v>54.9</v>
      </c>
      <c r="D42" s="26">
        <v>42</v>
      </c>
      <c r="E42" s="66">
        <f t="shared" si="0"/>
        <v>-12.899999999999999</v>
      </c>
      <c r="F42" s="26">
        <v>44.6</v>
      </c>
      <c r="G42" s="66">
        <f t="shared" si="1"/>
        <v>2.6000000000000014</v>
      </c>
      <c r="H42" s="26">
        <f t="shared" si="2"/>
        <v>106.19047619047619</v>
      </c>
      <c r="I42" s="26"/>
    </row>
    <row r="43" spans="1:9" ht="42" customHeight="1">
      <c r="A43" s="37" t="s">
        <v>56</v>
      </c>
      <c r="B43" s="38" t="s">
        <v>57</v>
      </c>
      <c r="C43" s="26">
        <v>9186.4</v>
      </c>
      <c r="D43" s="26">
        <v>8410.7000000000007</v>
      </c>
      <c r="E43" s="66">
        <f t="shared" si="0"/>
        <v>-775.69999999999891</v>
      </c>
      <c r="F43" s="26">
        <v>8613.2000000000007</v>
      </c>
      <c r="G43" s="66">
        <f t="shared" si="1"/>
        <v>202.5</v>
      </c>
      <c r="H43" s="26">
        <f t="shared" si="2"/>
        <v>102.40764740152424</v>
      </c>
      <c r="I43" s="26"/>
    </row>
    <row r="44" spans="1:9" ht="43.15" customHeight="1">
      <c r="A44" s="37" t="s">
        <v>58</v>
      </c>
      <c r="B44" s="38" t="s">
        <v>59</v>
      </c>
      <c r="C44" s="26">
        <v>-986</v>
      </c>
      <c r="D44" s="26">
        <v>-1194.7</v>
      </c>
      <c r="E44" s="66">
        <f t="shared" si="0"/>
        <v>-208.70000000000005</v>
      </c>
      <c r="F44" s="26">
        <v>-1261.8</v>
      </c>
      <c r="G44" s="66">
        <f t="shared" si="1"/>
        <v>-67.099999999999909</v>
      </c>
      <c r="H44" s="26">
        <f t="shared" si="2"/>
        <v>105.61647275466643</v>
      </c>
      <c r="I44" s="26"/>
    </row>
    <row r="45" spans="1:9">
      <c r="A45" s="14" t="s">
        <v>60</v>
      </c>
      <c r="B45" s="19" t="s">
        <v>61</v>
      </c>
      <c r="C45" s="16">
        <f>C46+C57+C61</f>
        <v>36031.300000000003</v>
      </c>
      <c r="D45" s="16">
        <f>D46+D57+D61</f>
        <v>29031.3</v>
      </c>
      <c r="E45" s="66">
        <f t="shared" si="0"/>
        <v>-7000.0000000000036</v>
      </c>
      <c r="F45" s="16">
        <f>F46+F57+F61</f>
        <v>27651.699999999997</v>
      </c>
      <c r="G45" s="66">
        <f t="shared" si="1"/>
        <v>-1379.6000000000022</v>
      </c>
      <c r="H45" s="16">
        <f t="shared" si="2"/>
        <v>95.247887624736052</v>
      </c>
      <c r="I45" s="16">
        <f>I46+I57+I61</f>
        <v>0</v>
      </c>
    </row>
    <row r="46" spans="1:9" s="35" customFormat="1">
      <c r="A46" s="14" t="s">
        <v>62</v>
      </c>
      <c r="B46" s="15" t="s">
        <v>63</v>
      </c>
      <c r="C46" s="16">
        <f>C47+C53</f>
        <v>20450</v>
      </c>
      <c r="D46" s="16">
        <f>D47+D53</f>
        <v>20450</v>
      </c>
      <c r="E46" s="66">
        <f t="shared" si="0"/>
        <v>0</v>
      </c>
      <c r="F46" s="16">
        <f>F47+F53</f>
        <v>19015.7</v>
      </c>
      <c r="G46" s="66">
        <f t="shared" si="1"/>
        <v>-1434.2999999999993</v>
      </c>
      <c r="H46" s="16">
        <f t="shared" si="2"/>
        <v>92.986308068459664</v>
      </c>
      <c r="I46" s="16">
        <f>I48+I54</f>
        <v>0</v>
      </c>
    </row>
    <row r="47" spans="1:9" s="28" customFormat="1" ht="18.600000000000001" customHeight="1">
      <c r="A47" s="39" t="s">
        <v>64</v>
      </c>
      <c r="B47" s="40" t="s">
        <v>65</v>
      </c>
      <c r="C47" s="27">
        <f>SUM(C48:C52)</f>
        <v>20450</v>
      </c>
      <c r="D47" s="27">
        <f>SUM(D48:D52)</f>
        <v>20450</v>
      </c>
      <c r="E47" s="66">
        <f t="shared" si="0"/>
        <v>0</v>
      </c>
      <c r="F47" s="27">
        <f>SUM(F48:F52)</f>
        <v>19015.7</v>
      </c>
      <c r="G47" s="66">
        <f t="shared" si="1"/>
        <v>-1434.2999999999993</v>
      </c>
      <c r="H47" s="27">
        <f t="shared" si="2"/>
        <v>92.986308068459664</v>
      </c>
      <c r="I47" s="27"/>
    </row>
    <row r="48" spans="1:9" ht="38.25">
      <c r="A48" s="24" t="s">
        <v>66</v>
      </c>
      <c r="B48" s="38" t="s">
        <v>67</v>
      </c>
      <c r="C48" s="31">
        <v>20450</v>
      </c>
      <c r="D48" s="31">
        <v>20450</v>
      </c>
      <c r="E48" s="66">
        <f t="shared" si="0"/>
        <v>0</v>
      </c>
      <c r="F48" s="31">
        <v>18625.8</v>
      </c>
      <c r="G48" s="66">
        <f t="shared" si="1"/>
        <v>-1824.2000000000007</v>
      </c>
      <c r="H48" s="31">
        <f t="shared" si="2"/>
        <v>91.079706601466995</v>
      </c>
      <c r="I48" s="31"/>
    </row>
    <row r="49" spans="1:9" ht="25.5">
      <c r="A49" s="24" t="s">
        <v>68</v>
      </c>
      <c r="B49" s="38" t="s">
        <v>69</v>
      </c>
      <c r="C49" s="31"/>
      <c r="D49" s="31"/>
      <c r="E49" s="66">
        <f t="shared" si="0"/>
        <v>0</v>
      </c>
      <c r="F49" s="31">
        <v>225.3</v>
      </c>
      <c r="G49" s="66">
        <f t="shared" si="1"/>
        <v>225.3</v>
      </c>
      <c r="H49" s="31"/>
      <c r="I49" s="31"/>
    </row>
    <row r="50" spans="1:9" ht="25.5">
      <c r="A50" s="24" t="s">
        <v>722</v>
      </c>
      <c r="B50" s="38" t="s">
        <v>721</v>
      </c>
      <c r="C50" s="31"/>
      <c r="D50" s="31"/>
      <c r="E50" s="66"/>
      <c r="F50" s="31">
        <v>101.9</v>
      </c>
      <c r="G50" s="66"/>
      <c r="H50" s="31"/>
      <c r="I50" s="31"/>
    </row>
    <row r="51" spans="1:9" ht="38.25">
      <c r="A51" s="24" t="s">
        <v>70</v>
      </c>
      <c r="B51" s="38" t="s">
        <v>71</v>
      </c>
      <c r="C51" s="31"/>
      <c r="D51" s="31"/>
      <c r="E51" s="66">
        <f t="shared" si="0"/>
        <v>0</v>
      </c>
      <c r="F51" s="31">
        <v>62.7</v>
      </c>
      <c r="G51" s="66">
        <f t="shared" si="1"/>
        <v>62.7</v>
      </c>
      <c r="H51" s="31"/>
      <c r="I51" s="31"/>
    </row>
    <row r="52" spans="1:9" ht="28.15" hidden="1" customHeight="1">
      <c r="A52" s="24" t="s">
        <v>72</v>
      </c>
      <c r="B52" s="38" t="s">
        <v>73</v>
      </c>
      <c r="C52" s="31"/>
      <c r="D52" s="31"/>
      <c r="E52" s="66">
        <f t="shared" si="0"/>
        <v>0</v>
      </c>
      <c r="F52" s="31">
        <v>0</v>
      </c>
      <c r="G52" s="66">
        <f t="shared" si="1"/>
        <v>0</v>
      </c>
      <c r="H52" s="31"/>
      <c r="I52" s="31"/>
    </row>
    <row r="53" spans="1:9" s="28" customFormat="1" ht="28.9" hidden="1" customHeight="1">
      <c r="A53" s="39" t="s">
        <v>74</v>
      </c>
      <c r="B53" s="41" t="s">
        <v>75</v>
      </c>
      <c r="C53" s="23">
        <f>SUM(C54:C56)</f>
        <v>0</v>
      </c>
      <c r="D53" s="23">
        <f>SUM(D54:D56)</f>
        <v>0</v>
      </c>
      <c r="E53" s="66">
        <f t="shared" si="0"/>
        <v>0</v>
      </c>
      <c r="F53" s="23"/>
      <c r="G53" s="66">
        <f t="shared" si="1"/>
        <v>0</v>
      </c>
      <c r="H53" s="23" t="e">
        <f t="shared" si="2"/>
        <v>#DIV/0!</v>
      </c>
      <c r="I53" s="23"/>
    </row>
    <row r="54" spans="1:9" ht="43.15" hidden="1" customHeight="1">
      <c r="A54" s="24" t="s">
        <v>76</v>
      </c>
      <c r="B54" s="38" t="s">
        <v>77</v>
      </c>
      <c r="C54" s="31">
        <v>0</v>
      </c>
      <c r="D54" s="31">
        <v>0</v>
      </c>
      <c r="E54" s="66">
        <f t="shared" si="0"/>
        <v>0</v>
      </c>
      <c r="F54" s="31"/>
      <c r="G54" s="66">
        <f t="shared" si="1"/>
        <v>0</v>
      </c>
      <c r="H54" s="31" t="e">
        <f t="shared" si="2"/>
        <v>#DIV/0!</v>
      </c>
      <c r="I54" s="31"/>
    </row>
    <row r="55" spans="1:9" ht="30.6" hidden="1" customHeight="1">
      <c r="A55" s="24" t="s">
        <v>78</v>
      </c>
      <c r="B55" s="38" t="s">
        <v>79</v>
      </c>
      <c r="C55" s="31">
        <v>0</v>
      </c>
      <c r="D55" s="31">
        <v>0</v>
      </c>
      <c r="E55" s="66">
        <f t="shared" si="0"/>
        <v>0</v>
      </c>
      <c r="F55" s="31">
        <v>0</v>
      </c>
      <c r="G55" s="66">
        <f t="shared" si="1"/>
        <v>0</v>
      </c>
      <c r="H55" s="31" t="e">
        <f t="shared" si="2"/>
        <v>#DIV/0!</v>
      </c>
      <c r="I55" s="31"/>
    </row>
    <row r="56" spans="1:9" ht="43.9" hidden="1" customHeight="1">
      <c r="A56" s="24" t="s">
        <v>80</v>
      </c>
      <c r="B56" s="38" t="s">
        <v>81</v>
      </c>
      <c r="C56" s="31"/>
      <c r="D56" s="31"/>
      <c r="E56" s="66">
        <f t="shared" si="0"/>
        <v>0</v>
      </c>
      <c r="F56" s="31"/>
      <c r="G56" s="66">
        <f t="shared" si="1"/>
        <v>0</v>
      </c>
      <c r="H56" s="31" t="e">
        <f t="shared" si="2"/>
        <v>#DIV/0!</v>
      </c>
      <c r="I56" s="31"/>
    </row>
    <row r="57" spans="1:9" s="35" customFormat="1" ht="16.149999999999999" customHeight="1">
      <c r="A57" s="14" t="s">
        <v>82</v>
      </c>
      <c r="B57" s="15" t="s">
        <v>83</v>
      </c>
      <c r="C57" s="16">
        <f>C58+C59</f>
        <v>46</v>
      </c>
      <c r="D57" s="16">
        <f>D58+D59</f>
        <v>46</v>
      </c>
      <c r="E57" s="66">
        <f t="shared" si="0"/>
        <v>0</v>
      </c>
      <c r="F57" s="16">
        <f>SUM(F58:F60)</f>
        <v>40.800000000000004</v>
      </c>
      <c r="G57" s="66">
        <f t="shared" si="1"/>
        <v>-5.1999999999999957</v>
      </c>
      <c r="H57" s="16">
        <f t="shared" si="2"/>
        <v>88.695652173913047</v>
      </c>
      <c r="I57" s="16">
        <f>I58+I59</f>
        <v>0</v>
      </c>
    </row>
    <row r="58" spans="1:9" s="32" customFormat="1" ht="29.45" customHeight="1">
      <c r="A58" s="24" t="s">
        <v>84</v>
      </c>
      <c r="B58" s="38" t="s">
        <v>85</v>
      </c>
      <c r="C58" s="26">
        <v>46</v>
      </c>
      <c r="D58" s="26">
        <v>46</v>
      </c>
      <c r="E58" s="66">
        <f t="shared" si="0"/>
        <v>0</v>
      </c>
      <c r="F58" s="26">
        <v>40.700000000000003</v>
      </c>
      <c r="G58" s="66">
        <f t="shared" si="1"/>
        <v>-5.2999999999999972</v>
      </c>
      <c r="H58" s="26">
        <f t="shared" si="2"/>
        <v>88.478260869565233</v>
      </c>
      <c r="I58" s="26">
        <v>0</v>
      </c>
    </row>
    <row r="59" spans="1:9">
      <c r="A59" s="24" t="s">
        <v>86</v>
      </c>
      <c r="B59" s="38" t="s">
        <v>87</v>
      </c>
      <c r="C59" s="31"/>
      <c r="D59" s="31"/>
      <c r="E59" s="66">
        <f t="shared" si="0"/>
        <v>0</v>
      </c>
      <c r="F59" s="31">
        <v>0.1</v>
      </c>
      <c r="G59" s="66">
        <f t="shared" si="1"/>
        <v>0.1</v>
      </c>
      <c r="H59" s="31"/>
      <c r="I59" s="27">
        <v>0</v>
      </c>
    </row>
    <row r="60" spans="1:9" ht="25.5" hidden="1">
      <c r="A60" s="24" t="s">
        <v>88</v>
      </c>
      <c r="B60" s="38" t="s">
        <v>89</v>
      </c>
      <c r="C60" s="27"/>
      <c r="D60" s="27"/>
      <c r="E60" s="66">
        <f t="shared" si="0"/>
        <v>0</v>
      </c>
      <c r="F60" s="31"/>
      <c r="G60" s="66">
        <f t="shared" si="1"/>
        <v>0</v>
      </c>
      <c r="H60" s="31" t="e">
        <f t="shared" si="2"/>
        <v>#DIV/0!</v>
      </c>
      <c r="I60" s="27"/>
    </row>
    <row r="61" spans="1:9" s="35" customFormat="1" ht="21.6" customHeight="1">
      <c r="A61" s="14" t="s">
        <v>90</v>
      </c>
      <c r="B61" s="15" t="s">
        <v>91</v>
      </c>
      <c r="C61" s="16">
        <f>C62</f>
        <v>15535.3</v>
      </c>
      <c r="D61" s="16">
        <f>D62</f>
        <v>8535.2999999999993</v>
      </c>
      <c r="E61" s="66">
        <f t="shared" si="0"/>
        <v>-7000</v>
      </c>
      <c r="F61" s="16">
        <f>F62+F64+F63</f>
        <v>8595.1999999999989</v>
      </c>
      <c r="G61" s="66">
        <f t="shared" si="1"/>
        <v>59.899999999999636</v>
      </c>
      <c r="H61" s="16">
        <f t="shared" si="2"/>
        <v>100.70179138401696</v>
      </c>
      <c r="I61" s="16">
        <f>I62</f>
        <v>0</v>
      </c>
    </row>
    <row r="62" spans="1:9" s="32" customFormat="1" ht="45" customHeight="1">
      <c r="A62" s="24" t="s">
        <v>92</v>
      </c>
      <c r="B62" s="38" t="s">
        <v>93</v>
      </c>
      <c r="C62" s="26">
        <v>15535.3</v>
      </c>
      <c r="D62" s="26">
        <v>8535.2999999999993</v>
      </c>
      <c r="E62" s="66">
        <f t="shared" si="0"/>
        <v>-7000</v>
      </c>
      <c r="F62" s="26">
        <v>8585</v>
      </c>
      <c r="G62" s="66">
        <f t="shared" si="1"/>
        <v>49.700000000000728</v>
      </c>
      <c r="H62" s="26">
        <f t="shared" si="2"/>
        <v>100.58228767588722</v>
      </c>
      <c r="I62" s="26"/>
    </row>
    <row r="63" spans="1:9" s="32" customFormat="1" ht="25.5">
      <c r="A63" s="24" t="s">
        <v>94</v>
      </c>
      <c r="B63" s="38" t="s">
        <v>95</v>
      </c>
      <c r="C63" s="26"/>
      <c r="D63" s="26"/>
      <c r="E63" s="66">
        <f t="shared" si="0"/>
        <v>0</v>
      </c>
      <c r="F63" s="26">
        <v>10.3</v>
      </c>
      <c r="G63" s="66">
        <f t="shared" si="1"/>
        <v>10.3</v>
      </c>
      <c r="H63" s="26"/>
      <c r="I63" s="26"/>
    </row>
    <row r="64" spans="1:9" s="32" customFormat="1" ht="25.5">
      <c r="A64" s="24" t="s">
        <v>96</v>
      </c>
      <c r="B64" s="38" t="s">
        <v>97</v>
      </c>
      <c r="C64" s="26"/>
      <c r="D64" s="26"/>
      <c r="E64" s="66">
        <f t="shared" si="0"/>
        <v>0</v>
      </c>
      <c r="F64" s="26">
        <v>-0.1</v>
      </c>
      <c r="G64" s="66">
        <f t="shared" si="1"/>
        <v>-0.1</v>
      </c>
      <c r="H64" s="26"/>
      <c r="I64" s="26"/>
    </row>
    <row r="65" spans="1:9" s="28" customFormat="1">
      <c r="A65" s="14" t="s">
        <v>98</v>
      </c>
      <c r="B65" s="19" t="s">
        <v>99</v>
      </c>
      <c r="C65" s="16">
        <f>C66+C85+C72</f>
        <v>227275.3</v>
      </c>
      <c r="D65" s="16">
        <f>D66+D85+D72</f>
        <v>191356.80000000002</v>
      </c>
      <c r="E65" s="66">
        <f t="shared" si="0"/>
        <v>-35918.499999999971</v>
      </c>
      <c r="F65" s="16">
        <f>F66+F85+F72</f>
        <v>191804</v>
      </c>
      <c r="G65" s="66">
        <f t="shared" si="1"/>
        <v>447.19999999998254</v>
      </c>
      <c r="H65" s="16">
        <f t="shared" si="2"/>
        <v>100.2336995601933</v>
      </c>
      <c r="I65" s="16" t="e">
        <f>I66+I85+I72+#REF!</f>
        <v>#REF!</v>
      </c>
    </row>
    <row r="66" spans="1:9" s="35" customFormat="1">
      <c r="A66" s="14" t="s">
        <v>100</v>
      </c>
      <c r="B66" s="15" t="s">
        <v>101</v>
      </c>
      <c r="C66" s="16">
        <f>C67</f>
        <v>18964.599999999999</v>
      </c>
      <c r="D66" s="16">
        <f>D67</f>
        <v>9394.6</v>
      </c>
      <c r="E66" s="66">
        <f t="shared" si="0"/>
        <v>-9569.9999999999982</v>
      </c>
      <c r="F66" s="16">
        <f>SUM(F67:F71)</f>
        <v>9405.1</v>
      </c>
      <c r="G66" s="66">
        <f t="shared" si="1"/>
        <v>10.5</v>
      </c>
      <c r="H66" s="16">
        <f t="shared" si="2"/>
        <v>100.11176633385136</v>
      </c>
      <c r="I66" s="16">
        <f>I67</f>
        <v>0</v>
      </c>
    </row>
    <row r="67" spans="1:9" ht="54" customHeight="1">
      <c r="A67" s="24" t="s">
        <v>102</v>
      </c>
      <c r="B67" s="38" t="s">
        <v>103</v>
      </c>
      <c r="C67" s="26">
        <v>18964.599999999999</v>
      </c>
      <c r="D67" s="26">
        <v>9394.6</v>
      </c>
      <c r="E67" s="66">
        <f t="shared" si="0"/>
        <v>-9569.9999999999982</v>
      </c>
      <c r="F67" s="26">
        <v>8766</v>
      </c>
      <c r="G67" s="66">
        <f t="shared" si="1"/>
        <v>-628.60000000000036</v>
      </c>
      <c r="H67" s="26">
        <f t="shared" si="2"/>
        <v>93.308922146765156</v>
      </c>
      <c r="I67" s="26"/>
    </row>
    <row r="68" spans="1:9" ht="40.9" customHeight="1">
      <c r="A68" s="24" t="s">
        <v>104</v>
      </c>
      <c r="B68" s="38" t="s">
        <v>105</v>
      </c>
      <c r="C68" s="26"/>
      <c r="D68" s="26"/>
      <c r="E68" s="66">
        <f t="shared" si="0"/>
        <v>0</v>
      </c>
      <c r="F68" s="26">
        <v>639.1</v>
      </c>
      <c r="G68" s="66">
        <f t="shared" si="1"/>
        <v>639.1</v>
      </c>
      <c r="H68" s="26"/>
      <c r="I68" s="26"/>
    </row>
    <row r="69" spans="1:9" ht="41.45" hidden="1" customHeight="1">
      <c r="A69" s="24" t="s">
        <v>106</v>
      </c>
      <c r="B69" s="38" t="s">
        <v>107</v>
      </c>
      <c r="C69" s="26"/>
      <c r="D69" s="26"/>
      <c r="E69" s="66">
        <f t="shared" si="0"/>
        <v>0</v>
      </c>
      <c r="F69" s="26"/>
      <c r="G69" s="66">
        <f t="shared" si="1"/>
        <v>0</v>
      </c>
      <c r="H69" s="26" t="e">
        <f t="shared" si="2"/>
        <v>#DIV/0!</v>
      </c>
      <c r="I69" s="26"/>
    </row>
    <row r="70" spans="1:9" ht="51" hidden="1">
      <c r="A70" s="24" t="s">
        <v>108</v>
      </c>
      <c r="B70" s="38" t="s">
        <v>109</v>
      </c>
      <c r="C70" s="26"/>
      <c r="D70" s="26"/>
      <c r="E70" s="66">
        <f t="shared" si="0"/>
        <v>0</v>
      </c>
      <c r="F70" s="26"/>
      <c r="G70" s="66">
        <f t="shared" si="1"/>
        <v>0</v>
      </c>
      <c r="H70" s="26" t="e">
        <f t="shared" si="2"/>
        <v>#DIV/0!</v>
      </c>
      <c r="I70" s="26"/>
    </row>
    <row r="71" spans="1:9" ht="29.45" hidden="1" customHeight="1">
      <c r="A71" s="24" t="s">
        <v>110</v>
      </c>
      <c r="B71" s="38" t="s">
        <v>111</v>
      </c>
      <c r="C71" s="26"/>
      <c r="D71" s="26"/>
      <c r="E71" s="66">
        <f t="shared" si="0"/>
        <v>0</v>
      </c>
      <c r="F71" s="26">
        <v>0</v>
      </c>
      <c r="G71" s="66">
        <f t="shared" si="1"/>
        <v>0</v>
      </c>
      <c r="H71" s="26" t="e">
        <f t="shared" si="2"/>
        <v>#DIV/0!</v>
      </c>
      <c r="I71" s="26"/>
    </row>
    <row r="72" spans="1:9" s="35" customFormat="1">
      <c r="A72" s="42" t="s">
        <v>112</v>
      </c>
      <c r="B72" s="43" t="s">
        <v>113</v>
      </c>
      <c r="C72" s="44">
        <f>C73+C79</f>
        <v>87074.5</v>
      </c>
      <c r="D72" s="44">
        <f>D73+D79</f>
        <v>57944.5</v>
      </c>
      <c r="E72" s="66">
        <f t="shared" si="0"/>
        <v>-29130</v>
      </c>
      <c r="F72" s="44">
        <f>F73+F79</f>
        <v>58312.800000000003</v>
      </c>
      <c r="G72" s="66">
        <f t="shared" si="1"/>
        <v>368.30000000000291</v>
      </c>
      <c r="H72" s="44">
        <f t="shared" si="2"/>
        <v>100.63560821130567</v>
      </c>
      <c r="I72" s="44">
        <f>I74+I80</f>
        <v>0</v>
      </c>
    </row>
    <row r="73" spans="1:9" s="28" customFormat="1">
      <c r="A73" s="39" t="s">
        <v>114</v>
      </c>
      <c r="B73" s="41" t="s">
        <v>115</v>
      </c>
      <c r="C73" s="23">
        <f>SUM(C74:C77)</f>
        <v>28360.799999999999</v>
      </c>
      <c r="D73" s="23">
        <f>SUM(D74:D77)</f>
        <v>29160.799999999999</v>
      </c>
      <c r="E73" s="66">
        <f t="shared" si="0"/>
        <v>800</v>
      </c>
      <c r="F73" s="23">
        <f>SUM(F74:F78)</f>
        <v>29608</v>
      </c>
      <c r="G73" s="66">
        <f t="shared" si="1"/>
        <v>447.20000000000073</v>
      </c>
      <c r="H73" s="23">
        <f t="shared" si="2"/>
        <v>101.53356560862528</v>
      </c>
      <c r="I73" s="23"/>
    </row>
    <row r="74" spans="1:9" ht="30.6" customHeight="1">
      <c r="A74" s="24" t="s">
        <v>116</v>
      </c>
      <c r="B74" s="38" t="s">
        <v>117</v>
      </c>
      <c r="C74" s="26">
        <v>28360.799999999999</v>
      </c>
      <c r="D74" s="26">
        <v>29160.799999999999</v>
      </c>
      <c r="E74" s="66">
        <f t="shared" si="0"/>
        <v>800</v>
      </c>
      <c r="F74" s="26">
        <v>29300.9</v>
      </c>
      <c r="G74" s="66">
        <f t="shared" si="1"/>
        <v>140.10000000000218</v>
      </c>
      <c r="H74" s="26">
        <f t="shared" si="2"/>
        <v>100.4804394941154</v>
      </c>
      <c r="I74" s="26"/>
    </row>
    <row r="75" spans="1:9" ht="16.899999999999999" customHeight="1">
      <c r="A75" s="24" t="s">
        <v>118</v>
      </c>
      <c r="B75" s="38" t="s">
        <v>119</v>
      </c>
      <c r="C75" s="26"/>
      <c r="D75" s="26"/>
      <c r="E75" s="66">
        <f t="shared" si="0"/>
        <v>0</v>
      </c>
      <c r="F75" s="26">
        <v>301.8</v>
      </c>
      <c r="G75" s="66">
        <f t="shared" si="1"/>
        <v>301.8</v>
      </c>
      <c r="H75" s="26"/>
      <c r="I75" s="26"/>
    </row>
    <row r="76" spans="1:9">
      <c r="A76" s="24" t="s">
        <v>120</v>
      </c>
      <c r="B76" s="38" t="s">
        <v>121</v>
      </c>
      <c r="C76" s="26"/>
      <c r="D76" s="26"/>
      <c r="E76" s="66">
        <f t="shared" si="0"/>
        <v>0</v>
      </c>
      <c r="F76" s="26">
        <v>0.2</v>
      </c>
      <c r="G76" s="66">
        <f t="shared" si="1"/>
        <v>0.2</v>
      </c>
      <c r="H76" s="26"/>
      <c r="I76" s="26"/>
    </row>
    <row r="77" spans="1:9" ht="31.15" customHeight="1">
      <c r="A77" s="24" t="s">
        <v>122</v>
      </c>
      <c r="B77" s="38" t="s">
        <v>123</v>
      </c>
      <c r="C77" s="26"/>
      <c r="D77" s="26"/>
      <c r="E77" s="66">
        <f t="shared" si="0"/>
        <v>0</v>
      </c>
      <c r="F77" s="26">
        <v>5.0999999999999996</v>
      </c>
      <c r="G77" s="66">
        <f t="shared" si="1"/>
        <v>5.0999999999999996</v>
      </c>
      <c r="H77" s="26"/>
      <c r="I77" s="26"/>
    </row>
    <row r="78" spans="1:9" ht="24" hidden="1" customHeight="1">
      <c r="A78" s="24" t="s">
        <v>124</v>
      </c>
      <c r="B78" s="38" t="s">
        <v>125</v>
      </c>
      <c r="C78" s="26"/>
      <c r="D78" s="26"/>
      <c r="E78" s="66">
        <f t="shared" si="0"/>
        <v>0</v>
      </c>
      <c r="F78" s="26">
        <v>0</v>
      </c>
      <c r="G78" s="66">
        <f t="shared" si="1"/>
        <v>0</v>
      </c>
      <c r="H78" s="26"/>
      <c r="I78" s="26"/>
    </row>
    <row r="79" spans="1:9" s="28" customFormat="1">
      <c r="A79" s="39" t="s">
        <v>126</v>
      </c>
      <c r="B79" s="41" t="s">
        <v>127</v>
      </c>
      <c r="C79" s="27">
        <f>SUM(C80:C84)</f>
        <v>58713.7</v>
      </c>
      <c r="D79" s="27">
        <f>SUM(D80:D84)</f>
        <v>28783.7</v>
      </c>
      <c r="E79" s="66">
        <f t="shared" ref="E79:E143" si="4">D79-C79</f>
        <v>-29929.999999999996</v>
      </c>
      <c r="F79" s="27">
        <f>SUM(F80:F84)</f>
        <v>28704.799999999999</v>
      </c>
      <c r="G79" s="66">
        <f t="shared" ref="G79:G143" si="5">F79-D79</f>
        <v>-78.900000000001455</v>
      </c>
      <c r="H79" s="27">
        <f t="shared" si="2"/>
        <v>99.72588652605468</v>
      </c>
      <c r="I79" s="27"/>
    </row>
    <row r="80" spans="1:9" ht="30.6" customHeight="1">
      <c r="A80" s="24" t="s">
        <v>128</v>
      </c>
      <c r="B80" s="38" t="s">
        <v>129</v>
      </c>
      <c r="C80" s="31">
        <v>58713.7</v>
      </c>
      <c r="D80" s="31">
        <v>28783.7</v>
      </c>
      <c r="E80" s="66">
        <f t="shared" si="4"/>
        <v>-29929.999999999996</v>
      </c>
      <c r="F80" s="31">
        <v>26767.200000000001</v>
      </c>
      <c r="G80" s="66">
        <f t="shared" si="5"/>
        <v>-2016.5</v>
      </c>
      <c r="H80" s="31">
        <f t="shared" si="2"/>
        <v>92.994298856644562</v>
      </c>
      <c r="I80" s="31"/>
    </row>
    <row r="81" spans="1:9">
      <c r="A81" s="24" t="s">
        <v>130</v>
      </c>
      <c r="B81" s="38" t="s">
        <v>131</v>
      </c>
      <c r="C81" s="31"/>
      <c r="D81" s="31"/>
      <c r="E81" s="66">
        <f t="shared" si="4"/>
        <v>0</v>
      </c>
      <c r="F81" s="31">
        <v>1937.6</v>
      </c>
      <c r="G81" s="66">
        <f t="shared" si="5"/>
        <v>1937.6</v>
      </c>
      <c r="H81" s="31"/>
      <c r="I81" s="31"/>
    </row>
    <row r="82" spans="1:9" hidden="1">
      <c r="A82" s="24" t="s">
        <v>132</v>
      </c>
      <c r="B82" s="38" t="s">
        <v>133</v>
      </c>
      <c r="C82" s="31"/>
      <c r="D82" s="31"/>
      <c r="E82" s="66">
        <f t="shared" si="4"/>
        <v>0</v>
      </c>
      <c r="F82" s="31"/>
      <c r="G82" s="66">
        <f t="shared" si="5"/>
        <v>0</v>
      </c>
      <c r="H82" s="31" t="e">
        <f t="shared" ref="H82:H143" si="6">F82/D82*100</f>
        <v>#DIV/0!</v>
      </c>
      <c r="I82" s="31"/>
    </row>
    <row r="83" spans="1:9" ht="25.5" hidden="1">
      <c r="A83" s="24" t="s">
        <v>134</v>
      </c>
      <c r="B83" s="38" t="s">
        <v>135</v>
      </c>
      <c r="C83" s="31"/>
      <c r="D83" s="31"/>
      <c r="E83" s="66">
        <f t="shared" si="4"/>
        <v>0</v>
      </c>
      <c r="F83" s="31"/>
      <c r="G83" s="66">
        <f t="shared" si="5"/>
        <v>0</v>
      </c>
      <c r="H83" s="31" t="e">
        <f t="shared" si="6"/>
        <v>#DIV/0!</v>
      </c>
      <c r="I83" s="31"/>
    </row>
    <row r="84" spans="1:9" hidden="1">
      <c r="A84" s="24" t="s">
        <v>136</v>
      </c>
      <c r="B84" s="38" t="s">
        <v>125</v>
      </c>
      <c r="C84" s="31"/>
      <c r="D84" s="31"/>
      <c r="E84" s="66">
        <f t="shared" si="4"/>
        <v>0</v>
      </c>
      <c r="F84" s="31"/>
      <c r="G84" s="66">
        <f t="shared" si="5"/>
        <v>0</v>
      </c>
      <c r="H84" s="31" t="e">
        <f t="shared" si="6"/>
        <v>#DIV/0!</v>
      </c>
      <c r="I84" s="31"/>
    </row>
    <row r="85" spans="1:9" s="35" customFormat="1">
      <c r="A85" s="42" t="s">
        <v>137</v>
      </c>
      <c r="B85" s="43" t="s">
        <v>138</v>
      </c>
      <c r="C85" s="16">
        <f>C86+C92</f>
        <v>121236.2</v>
      </c>
      <c r="D85" s="16">
        <f>D86+D92</f>
        <v>124017.70000000001</v>
      </c>
      <c r="E85" s="66">
        <f t="shared" si="4"/>
        <v>2781.5000000000146</v>
      </c>
      <c r="F85" s="16">
        <f>F86+F92</f>
        <v>124086.09999999999</v>
      </c>
      <c r="G85" s="66">
        <f t="shared" si="5"/>
        <v>68.399999999979627</v>
      </c>
      <c r="H85" s="16">
        <f t="shared" si="6"/>
        <v>100.05515341761699</v>
      </c>
      <c r="I85" s="16">
        <f>I86+I92</f>
        <v>0</v>
      </c>
    </row>
    <row r="86" spans="1:9" s="28" customFormat="1">
      <c r="A86" s="39" t="s">
        <v>139</v>
      </c>
      <c r="B86" s="40" t="s">
        <v>140</v>
      </c>
      <c r="C86" s="27">
        <f>C87</f>
        <v>107759.2</v>
      </c>
      <c r="D86" s="27">
        <f>D87</f>
        <v>118292.1</v>
      </c>
      <c r="E86" s="66">
        <f t="shared" si="4"/>
        <v>10532.900000000009</v>
      </c>
      <c r="F86" s="27">
        <f>SUM(F87:F91)</f>
        <v>118432.9</v>
      </c>
      <c r="G86" s="66">
        <f t="shared" si="5"/>
        <v>140.79999999998836</v>
      </c>
      <c r="H86" s="27">
        <f t="shared" si="6"/>
        <v>100.11902739067105</v>
      </c>
      <c r="I86" s="27">
        <f>I87</f>
        <v>0</v>
      </c>
    </row>
    <row r="87" spans="1:9" ht="38.25">
      <c r="A87" s="24" t="s">
        <v>141</v>
      </c>
      <c r="B87" s="38" t="s">
        <v>142</v>
      </c>
      <c r="C87" s="26">
        <v>107759.2</v>
      </c>
      <c r="D87" s="26">
        <v>118292.1</v>
      </c>
      <c r="E87" s="66">
        <f t="shared" si="4"/>
        <v>10532.900000000009</v>
      </c>
      <c r="F87" s="26">
        <v>118148.7</v>
      </c>
      <c r="G87" s="66">
        <f t="shared" si="5"/>
        <v>-143.40000000000873</v>
      </c>
      <c r="H87" s="26">
        <f t="shared" si="6"/>
        <v>99.878774660353471</v>
      </c>
      <c r="I87" s="26"/>
    </row>
    <row r="88" spans="1:9" ht="25.5">
      <c r="A88" s="24" t="s">
        <v>143</v>
      </c>
      <c r="B88" s="38" t="s">
        <v>144</v>
      </c>
      <c r="C88" s="26"/>
      <c r="D88" s="26"/>
      <c r="E88" s="66">
        <f t="shared" si="4"/>
        <v>0</v>
      </c>
      <c r="F88" s="26">
        <v>306.2</v>
      </c>
      <c r="G88" s="66">
        <f t="shared" si="5"/>
        <v>306.2</v>
      </c>
      <c r="H88" s="26"/>
      <c r="I88" s="26"/>
    </row>
    <row r="89" spans="1:9" ht="25.5" hidden="1">
      <c r="A89" s="24" t="s">
        <v>145</v>
      </c>
      <c r="B89" s="38" t="s">
        <v>146</v>
      </c>
      <c r="C89" s="26">
        <v>0</v>
      </c>
      <c r="D89" s="26">
        <v>0</v>
      </c>
      <c r="E89" s="66">
        <f t="shared" si="4"/>
        <v>0</v>
      </c>
      <c r="F89" s="26">
        <v>0</v>
      </c>
      <c r="G89" s="66">
        <f t="shared" si="5"/>
        <v>0</v>
      </c>
      <c r="H89" s="26"/>
      <c r="I89" s="26"/>
    </row>
    <row r="90" spans="1:9" ht="38.25">
      <c r="A90" s="24" t="s">
        <v>147</v>
      </c>
      <c r="B90" s="38" t="s">
        <v>148</v>
      </c>
      <c r="C90" s="26"/>
      <c r="D90" s="26"/>
      <c r="E90" s="66">
        <f t="shared" si="4"/>
        <v>0</v>
      </c>
      <c r="F90" s="26">
        <v>12.6</v>
      </c>
      <c r="G90" s="66">
        <f t="shared" si="5"/>
        <v>12.6</v>
      </c>
      <c r="H90" s="26"/>
      <c r="I90" s="26"/>
    </row>
    <row r="91" spans="1:9" ht="38.25">
      <c r="A91" s="24" t="s">
        <v>647</v>
      </c>
      <c r="B91" s="38" t="s">
        <v>648</v>
      </c>
      <c r="C91" s="26"/>
      <c r="D91" s="26"/>
      <c r="E91" s="66">
        <f t="shared" si="4"/>
        <v>0</v>
      </c>
      <c r="F91" s="26">
        <v>-34.6</v>
      </c>
      <c r="G91" s="66">
        <f t="shared" si="5"/>
        <v>-34.6</v>
      </c>
      <c r="H91" s="26"/>
      <c r="I91" s="26"/>
    </row>
    <row r="92" spans="1:9" s="28" customFormat="1">
      <c r="A92" s="39" t="s">
        <v>149</v>
      </c>
      <c r="B92" s="40" t="s">
        <v>150</v>
      </c>
      <c r="C92" s="27">
        <f>C93</f>
        <v>13477</v>
      </c>
      <c r="D92" s="27">
        <f>D93</f>
        <v>5725.6</v>
      </c>
      <c r="E92" s="66">
        <f t="shared" si="4"/>
        <v>-7751.4</v>
      </c>
      <c r="F92" s="27">
        <f>F93+F94+F95</f>
        <v>5653.2</v>
      </c>
      <c r="G92" s="66">
        <f t="shared" si="5"/>
        <v>-72.400000000000546</v>
      </c>
      <c r="H92" s="27">
        <f t="shared" si="6"/>
        <v>98.735503702668709</v>
      </c>
      <c r="I92" s="27">
        <f>I96</f>
        <v>0</v>
      </c>
    </row>
    <row r="93" spans="1:9" s="28" customFormat="1" ht="38.25">
      <c r="A93" s="24" t="s">
        <v>151</v>
      </c>
      <c r="B93" s="38" t="s">
        <v>152</v>
      </c>
      <c r="C93" s="26">
        <v>13477</v>
      </c>
      <c r="D93" s="26">
        <v>5725.6</v>
      </c>
      <c r="E93" s="66">
        <f t="shared" si="4"/>
        <v>-7751.4</v>
      </c>
      <c r="F93" s="26">
        <v>5111</v>
      </c>
      <c r="G93" s="66">
        <f t="shared" si="5"/>
        <v>-614.60000000000036</v>
      </c>
      <c r="H93" s="26">
        <f t="shared" si="6"/>
        <v>89.265753807461223</v>
      </c>
      <c r="I93" s="27"/>
    </row>
    <row r="94" spans="1:9" s="28" customFormat="1" ht="25.5">
      <c r="A94" s="24" t="s">
        <v>153</v>
      </c>
      <c r="B94" s="38" t="s">
        <v>154</v>
      </c>
      <c r="C94" s="31"/>
      <c r="D94" s="31"/>
      <c r="E94" s="66">
        <f t="shared" si="4"/>
        <v>0</v>
      </c>
      <c r="F94" s="31">
        <v>542.20000000000005</v>
      </c>
      <c r="G94" s="66">
        <f t="shared" si="5"/>
        <v>542.20000000000005</v>
      </c>
      <c r="H94" s="31"/>
      <c r="I94" s="31"/>
    </row>
    <row r="95" spans="1:9" s="28" customFormat="1" ht="38.25" hidden="1">
      <c r="A95" s="24" t="s">
        <v>155</v>
      </c>
      <c r="B95" s="38" t="s">
        <v>156</v>
      </c>
      <c r="C95" s="31"/>
      <c r="D95" s="31"/>
      <c r="E95" s="66">
        <f t="shared" si="4"/>
        <v>0</v>
      </c>
      <c r="F95" s="31"/>
      <c r="G95" s="66">
        <f t="shared" si="5"/>
        <v>0</v>
      </c>
      <c r="H95" s="31" t="e">
        <f t="shared" si="6"/>
        <v>#DIV/0!</v>
      </c>
      <c r="I95" s="31"/>
    </row>
    <row r="96" spans="1:9" ht="30.6" hidden="1" customHeight="1">
      <c r="A96" s="24" t="s">
        <v>157</v>
      </c>
      <c r="B96" s="38" t="s">
        <v>158</v>
      </c>
      <c r="C96" s="26">
        <v>0</v>
      </c>
      <c r="D96" s="26">
        <v>0</v>
      </c>
      <c r="E96" s="66">
        <f t="shared" si="4"/>
        <v>0</v>
      </c>
      <c r="F96" s="26">
        <v>0</v>
      </c>
      <c r="G96" s="66">
        <f t="shared" si="5"/>
        <v>0</v>
      </c>
      <c r="H96" s="26" t="e">
        <f t="shared" si="6"/>
        <v>#DIV/0!</v>
      </c>
      <c r="I96" s="26"/>
    </row>
    <row r="97" spans="1:9">
      <c r="A97" s="14" t="s">
        <v>159</v>
      </c>
      <c r="B97" s="19" t="s">
        <v>160</v>
      </c>
      <c r="C97" s="16">
        <f>C98+C103</f>
        <v>18573.3</v>
      </c>
      <c r="D97" s="16">
        <f>D98+D103+D101</f>
        <v>18575.7</v>
      </c>
      <c r="E97" s="66">
        <f t="shared" si="4"/>
        <v>2.4000000000014552</v>
      </c>
      <c r="F97" s="16">
        <f>F98+F103+F101</f>
        <v>20257.400000000001</v>
      </c>
      <c r="G97" s="66">
        <f t="shared" si="5"/>
        <v>1681.7000000000007</v>
      </c>
      <c r="H97" s="16">
        <f t="shared" si="6"/>
        <v>109.05322545045408</v>
      </c>
      <c r="I97" s="16">
        <f t="shared" ref="I97" si="7">I98+I103+I101</f>
        <v>0</v>
      </c>
    </row>
    <row r="98" spans="1:9" s="35" customFormat="1" ht="28.9" customHeight="1">
      <c r="A98" s="14" t="s">
        <v>161</v>
      </c>
      <c r="B98" s="19" t="s">
        <v>162</v>
      </c>
      <c r="C98" s="44">
        <f>C99</f>
        <v>18325.099999999999</v>
      </c>
      <c r="D98" s="44">
        <f>D99</f>
        <v>18325.099999999999</v>
      </c>
      <c r="E98" s="66">
        <f t="shared" si="4"/>
        <v>0</v>
      </c>
      <c r="F98" s="44">
        <f>F99+F100:H100</f>
        <v>19941.3</v>
      </c>
      <c r="G98" s="66">
        <f t="shared" si="5"/>
        <v>1616.2000000000007</v>
      </c>
      <c r="H98" s="44">
        <f t="shared" si="6"/>
        <v>108.81959716454482</v>
      </c>
      <c r="I98" s="44">
        <f>I99</f>
        <v>0</v>
      </c>
    </row>
    <row r="99" spans="1:9" ht="51">
      <c r="A99" s="24" t="s">
        <v>163</v>
      </c>
      <c r="B99" s="38" t="s">
        <v>164</v>
      </c>
      <c r="C99" s="26">
        <v>18325.099999999999</v>
      </c>
      <c r="D99" s="26">
        <v>18325.099999999999</v>
      </c>
      <c r="E99" s="66">
        <f t="shared" si="4"/>
        <v>0</v>
      </c>
      <c r="F99" s="26">
        <v>19936.2</v>
      </c>
      <c r="G99" s="66">
        <f t="shared" si="5"/>
        <v>1611.1000000000022</v>
      </c>
      <c r="H99" s="26">
        <f t="shared" si="6"/>
        <v>108.79176648422111</v>
      </c>
      <c r="I99" s="26"/>
    </row>
    <row r="100" spans="1:9" ht="38.25">
      <c r="A100" s="24" t="s">
        <v>724</v>
      </c>
      <c r="B100" s="38" t="s">
        <v>723</v>
      </c>
      <c r="C100" s="26"/>
      <c r="D100" s="26"/>
      <c r="E100" s="66"/>
      <c r="F100" s="26">
        <v>5.0999999999999996</v>
      </c>
      <c r="G100" s="66"/>
      <c r="H100" s="26"/>
      <c r="I100" s="26"/>
    </row>
    <row r="101" spans="1:9" ht="30" customHeight="1">
      <c r="A101" s="42" t="s">
        <v>556</v>
      </c>
      <c r="B101" s="54" t="s">
        <v>554</v>
      </c>
      <c r="C101" s="44">
        <v>0</v>
      </c>
      <c r="D101" s="44">
        <f>D102</f>
        <v>2.4</v>
      </c>
      <c r="E101" s="66">
        <f t="shared" si="4"/>
        <v>2.4</v>
      </c>
      <c r="F101" s="44">
        <f>F102</f>
        <v>2.4</v>
      </c>
      <c r="G101" s="66">
        <f t="shared" si="5"/>
        <v>0</v>
      </c>
      <c r="H101" s="44">
        <f t="shared" si="6"/>
        <v>100</v>
      </c>
      <c r="I101" s="44">
        <f t="shared" ref="I101" si="8">I102</f>
        <v>0</v>
      </c>
    </row>
    <row r="102" spans="1:9" ht="41.45" customHeight="1">
      <c r="A102" s="24" t="s">
        <v>557</v>
      </c>
      <c r="B102" s="38" t="s">
        <v>555</v>
      </c>
      <c r="C102" s="26">
        <v>0</v>
      </c>
      <c r="D102" s="26">
        <v>2.4</v>
      </c>
      <c r="E102" s="66">
        <f t="shared" si="4"/>
        <v>2.4</v>
      </c>
      <c r="F102" s="26">
        <v>2.4</v>
      </c>
      <c r="G102" s="66">
        <f t="shared" si="5"/>
        <v>0</v>
      </c>
      <c r="H102" s="26">
        <f t="shared" si="6"/>
        <v>100</v>
      </c>
      <c r="I102" s="26"/>
    </row>
    <row r="103" spans="1:9" s="35" customFormat="1" ht="30" customHeight="1">
      <c r="A103" s="14" t="s">
        <v>165</v>
      </c>
      <c r="B103" s="15" t="s">
        <v>166</v>
      </c>
      <c r="C103" s="16">
        <f>C106+C107+C109+C105+C104</f>
        <v>248.2</v>
      </c>
      <c r="D103" s="16">
        <f>D106+D107+D109+D105+D104</f>
        <v>248.2</v>
      </c>
      <c r="E103" s="66">
        <f t="shared" si="4"/>
        <v>0</v>
      </c>
      <c r="F103" s="16">
        <f>F106+F107+F109+F105+F104</f>
        <v>313.7</v>
      </c>
      <c r="G103" s="66">
        <f t="shared" si="5"/>
        <v>65.5</v>
      </c>
      <c r="H103" s="16">
        <f t="shared" si="6"/>
        <v>126.39000805801773</v>
      </c>
      <c r="I103" s="16">
        <f>I106+I108+I109+I105+I104</f>
        <v>0</v>
      </c>
    </row>
    <row r="104" spans="1:9" ht="51" hidden="1">
      <c r="A104" s="24" t="s">
        <v>167</v>
      </c>
      <c r="B104" s="25" t="s">
        <v>168</v>
      </c>
      <c r="C104" s="27"/>
      <c r="D104" s="27"/>
      <c r="E104" s="66">
        <f t="shared" si="4"/>
        <v>0</v>
      </c>
      <c r="F104" s="27"/>
      <c r="G104" s="66">
        <f t="shared" si="5"/>
        <v>0</v>
      </c>
      <c r="H104" s="27" t="e">
        <f t="shared" si="6"/>
        <v>#DIV/0!</v>
      </c>
      <c r="I104" s="27"/>
    </row>
    <row r="105" spans="1:9" ht="63.75" hidden="1">
      <c r="A105" s="24" t="s">
        <v>169</v>
      </c>
      <c r="B105" s="25" t="s">
        <v>170</v>
      </c>
      <c r="C105" s="27">
        <v>0</v>
      </c>
      <c r="D105" s="27">
        <v>0</v>
      </c>
      <c r="E105" s="66">
        <f t="shared" si="4"/>
        <v>0</v>
      </c>
      <c r="F105" s="27">
        <v>0</v>
      </c>
      <c r="G105" s="66">
        <f t="shared" si="5"/>
        <v>0</v>
      </c>
      <c r="H105" s="27" t="e">
        <f t="shared" si="6"/>
        <v>#DIV/0!</v>
      </c>
      <c r="I105" s="27">
        <v>0</v>
      </c>
    </row>
    <row r="106" spans="1:9" ht="38.25" hidden="1">
      <c r="A106" s="24" t="s">
        <v>171</v>
      </c>
      <c r="B106" s="25" t="s">
        <v>172</v>
      </c>
      <c r="C106" s="26">
        <v>0</v>
      </c>
      <c r="D106" s="26">
        <v>0</v>
      </c>
      <c r="E106" s="66">
        <f t="shared" si="4"/>
        <v>0</v>
      </c>
      <c r="F106" s="26">
        <v>0</v>
      </c>
      <c r="G106" s="66">
        <f t="shared" si="5"/>
        <v>0</v>
      </c>
      <c r="H106" s="26" t="e">
        <f t="shared" si="6"/>
        <v>#DIV/0!</v>
      </c>
      <c r="I106" s="26">
        <v>0</v>
      </c>
    </row>
    <row r="107" spans="1:9" ht="18" customHeight="1">
      <c r="A107" s="21" t="s">
        <v>436</v>
      </c>
      <c r="B107" s="22" t="s">
        <v>435</v>
      </c>
      <c r="C107" s="23">
        <f>C108</f>
        <v>125</v>
      </c>
      <c r="D107" s="23">
        <f t="shared" ref="D107:F107" si="9">D108</f>
        <v>125</v>
      </c>
      <c r="E107" s="66">
        <f t="shared" si="4"/>
        <v>0</v>
      </c>
      <c r="F107" s="23">
        <f t="shared" si="9"/>
        <v>165</v>
      </c>
      <c r="G107" s="66">
        <f t="shared" si="5"/>
        <v>40</v>
      </c>
      <c r="H107" s="23">
        <f t="shared" si="6"/>
        <v>132</v>
      </c>
      <c r="I107" s="23"/>
    </row>
    <row r="108" spans="1:9" ht="44.45" customHeight="1">
      <c r="A108" s="24" t="s">
        <v>173</v>
      </c>
      <c r="B108" s="25" t="s">
        <v>174</v>
      </c>
      <c r="C108" s="26">
        <v>125</v>
      </c>
      <c r="D108" s="26">
        <v>125</v>
      </c>
      <c r="E108" s="66">
        <f t="shared" si="4"/>
        <v>0</v>
      </c>
      <c r="F108" s="26">
        <v>165</v>
      </c>
      <c r="G108" s="66">
        <f t="shared" si="5"/>
        <v>40</v>
      </c>
      <c r="H108" s="26">
        <f t="shared" si="6"/>
        <v>132</v>
      </c>
      <c r="I108" s="26"/>
    </row>
    <row r="109" spans="1:9" s="28" customFormat="1" ht="38.25">
      <c r="A109" s="39" t="s">
        <v>175</v>
      </c>
      <c r="B109" s="40" t="s">
        <v>176</v>
      </c>
      <c r="C109" s="27">
        <f>C110</f>
        <v>123.2</v>
      </c>
      <c r="D109" s="27">
        <f>D110</f>
        <v>123.2</v>
      </c>
      <c r="E109" s="66">
        <f t="shared" si="4"/>
        <v>0</v>
      </c>
      <c r="F109" s="27">
        <f>F110</f>
        <v>148.69999999999999</v>
      </c>
      <c r="G109" s="66">
        <f t="shared" si="5"/>
        <v>25.499999999999986</v>
      </c>
      <c r="H109" s="27">
        <f t="shared" si="6"/>
        <v>120.69805194805194</v>
      </c>
      <c r="I109" s="27">
        <f>I110</f>
        <v>0</v>
      </c>
    </row>
    <row r="110" spans="1:9" ht="69.599999999999994" customHeight="1">
      <c r="A110" s="24" t="s">
        <v>177</v>
      </c>
      <c r="B110" s="25" t="s">
        <v>178</v>
      </c>
      <c r="C110" s="26">
        <v>123.2</v>
      </c>
      <c r="D110" s="26">
        <v>123.2</v>
      </c>
      <c r="E110" s="66">
        <f t="shared" si="4"/>
        <v>0</v>
      </c>
      <c r="F110" s="26">
        <v>148.69999999999999</v>
      </c>
      <c r="G110" s="66">
        <f t="shared" si="5"/>
        <v>25.499999999999986</v>
      </c>
      <c r="H110" s="26">
        <f t="shared" si="6"/>
        <v>120.69805194805194</v>
      </c>
      <c r="I110" s="26"/>
    </row>
    <row r="111" spans="1:9" ht="25.5" hidden="1">
      <c r="A111" s="14" t="s">
        <v>179</v>
      </c>
      <c r="B111" s="19" t="s">
        <v>180</v>
      </c>
      <c r="C111" s="16">
        <f>C112+C114+C118</f>
        <v>0</v>
      </c>
      <c r="D111" s="16">
        <f>D112+D114+D118</f>
        <v>0</v>
      </c>
      <c r="E111" s="66">
        <f t="shared" si="4"/>
        <v>0</v>
      </c>
      <c r="F111" s="16">
        <f>F112+F114+F118</f>
        <v>0</v>
      </c>
      <c r="G111" s="66">
        <f t="shared" si="5"/>
        <v>0</v>
      </c>
      <c r="H111" s="16" t="e">
        <f t="shared" si="6"/>
        <v>#DIV/0!</v>
      </c>
      <c r="I111" s="16">
        <f>I112+I114+I118</f>
        <v>0</v>
      </c>
    </row>
    <row r="112" spans="1:9" s="32" customFormat="1" ht="25.5" hidden="1">
      <c r="A112" s="21" t="s">
        <v>181</v>
      </c>
      <c r="B112" s="22" t="s">
        <v>182</v>
      </c>
      <c r="C112" s="23"/>
      <c r="D112" s="23"/>
      <c r="E112" s="66">
        <f t="shared" si="4"/>
        <v>0</v>
      </c>
      <c r="F112" s="23"/>
      <c r="G112" s="66">
        <f t="shared" si="5"/>
        <v>0</v>
      </c>
      <c r="H112" s="23" t="e">
        <f t="shared" si="6"/>
        <v>#DIV/0!</v>
      </c>
      <c r="I112" s="23"/>
    </row>
    <row r="113" spans="1:9" ht="25.5" hidden="1">
      <c r="A113" s="21" t="s">
        <v>183</v>
      </c>
      <c r="B113" s="30" t="s">
        <v>184</v>
      </c>
      <c r="C113" s="23"/>
      <c r="D113" s="23"/>
      <c r="E113" s="66">
        <f t="shared" si="4"/>
        <v>0</v>
      </c>
      <c r="F113" s="23"/>
      <c r="G113" s="66">
        <f t="shared" si="5"/>
        <v>0</v>
      </c>
      <c r="H113" s="23" t="e">
        <f t="shared" si="6"/>
        <v>#DIV/0!</v>
      </c>
      <c r="I113" s="23"/>
    </row>
    <row r="114" spans="1:9" hidden="1">
      <c r="A114" s="39" t="s">
        <v>185</v>
      </c>
      <c r="B114" s="40" t="s">
        <v>186</v>
      </c>
      <c r="C114" s="27">
        <f>C115+C116</f>
        <v>0</v>
      </c>
      <c r="D114" s="27">
        <f>D115+D116</f>
        <v>0</v>
      </c>
      <c r="E114" s="66">
        <f t="shared" si="4"/>
        <v>0</v>
      </c>
      <c r="F114" s="27">
        <f>F115+F116</f>
        <v>0</v>
      </c>
      <c r="G114" s="66">
        <f t="shared" si="5"/>
        <v>0</v>
      </c>
      <c r="H114" s="27" t="e">
        <f t="shared" si="6"/>
        <v>#DIV/0!</v>
      </c>
      <c r="I114" s="27">
        <f>I115+I116</f>
        <v>0</v>
      </c>
    </row>
    <row r="115" spans="1:9" hidden="1">
      <c r="A115" s="24" t="s">
        <v>187</v>
      </c>
      <c r="B115" s="25" t="s">
        <v>188</v>
      </c>
      <c r="C115" s="26"/>
      <c r="D115" s="26"/>
      <c r="E115" s="66">
        <f t="shared" si="4"/>
        <v>0</v>
      </c>
      <c r="F115" s="26"/>
      <c r="G115" s="66">
        <f t="shared" si="5"/>
        <v>0</v>
      </c>
      <c r="H115" s="26" t="e">
        <f t="shared" si="6"/>
        <v>#DIV/0!</v>
      </c>
      <c r="I115" s="26"/>
    </row>
    <row r="116" spans="1:9" ht="25.5" hidden="1">
      <c r="A116" s="24" t="s">
        <v>189</v>
      </c>
      <c r="B116" s="25" t="s">
        <v>190</v>
      </c>
      <c r="C116" s="26">
        <f>C117</f>
        <v>0</v>
      </c>
      <c r="D116" s="26">
        <f>D117</f>
        <v>0</v>
      </c>
      <c r="E116" s="66">
        <f t="shared" si="4"/>
        <v>0</v>
      </c>
      <c r="F116" s="26">
        <f>F117</f>
        <v>0</v>
      </c>
      <c r="G116" s="66">
        <f t="shared" si="5"/>
        <v>0</v>
      </c>
      <c r="H116" s="26" t="e">
        <f t="shared" si="6"/>
        <v>#DIV/0!</v>
      </c>
      <c r="I116" s="26">
        <f>I117</f>
        <v>0</v>
      </c>
    </row>
    <row r="117" spans="1:9" ht="38.25" hidden="1">
      <c r="A117" s="24" t="s">
        <v>191</v>
      </c>
      <c r="B117" s="25" t="s">
        <v>192</v>
      </c>
      <c r="C117" s="26">
        <v>0</v>
      </c>
      <c r="D117" s="26">
        <v>0</v>
      </c>
      <c r="E117" s="66">
        <f t="shared" si="4"/>
        <v>0</v>
      </c>
      <c r="F117" s="26">
        <v>0</v>
      </c>
      <c r="G117" s="66">
        <f t="shared" si="5"/>
        <v>0</v>
      </c>
      <c r="H117" s="26" t="e">
        <f t="shared" si="6"/>
        <v>#DIV/0!</v>
      </c>
      <c r="I117" s="26">
        <v>0</v>
      </c>
    </row>
    <row r="118" spans="1:9" hidden="1">
      <c r="A118" s="39" t="s">
        <v>193</v>
      </c>
      <c r="B118" s="40" t="s">
        <v>194</v>
      </c>
      <c r="C118" s="27">
        <f>C119+C121+C123</f>
        <v>0</v>
      </c>
      <c r="D118" s="27">
        <f>D119+D121+D123</f>
        <v>0</v>
      </c>
      <c r="E118" s="66">
        <f t="shared" si="4"/>
        <v>0</v>
      </c>
      <c r="F118" s="27">
        <f>F119+F121+F123</f>
        <v>0</v>
      </c>
      <c r="G118" s="66">
        <f t="shared" si="5"/>
        <v>0</v>
      </c>
      <c r="H118" s="27" t="e">
        <f t="shared" si="6"/>
        <v>#DIV/0!</v>
      </c>
      <c r="I118" s="27">
        <f>I119+I121+I123</f>
        <v>0</v>
      </c>
    </row>
    <row r="119" spans="1:9" hidden="1">
      <c r="A119" s="24" t="s">
        <v>195</v>
      </c>
      <c r="B119" s="25" t="s">
        <v>196</v>
      </c>
      <c r="C119" s="26">
        <f>C120</f>
        <v>0</v>
      </c>
      <c r="D119" s="26">
        <f>D120</f>
        <v>0</v>
      </c>
      <c r="E119" s="66">
        <f t="shared" si="4"/>
        <v>0</v>
      </c>
      <c r="F119" s="26">
        <f>F120</f>
        <v>0</v>
      </c>
      <c r="G119" s="66">
        <f t="shared" si="5"/>
        <v>0</v>
      </c>
      <c r="H119" s="26" t="e">
        <f t="shared" si="6"/>
        <v>#DIV/0!</v>
      </c>
      <c r="I119" s="26">
        <f>I120</f>
        <v>0</v>
      </c>
    </row>
    <row r="120" spans="1:9" hidden="1">
      <c r="A120" s="24" t="s">
        <v>197</v>
      </c>
      <c r="B120" s="25" t="s">
        <v>198</v>
      </c>
      <c r="C120" s="26">
        <v>0</v>
      </c>
      <c r="D120" s="26">
        <v>0</v>
      </c>
      <c r="E120" s="66">
        <f t="shared" si="4"/>
        <v>0</v>
      </c>
      <c r="F120" s="26">
        <v>0</v>
      </c>
      <c r="G120" s="66">
        <f t="shared" si="5"/>
        <v>0</v>
      </c>
      <c r="H120" s="26" t="e">
        <f t="shared" si="6"/>
        <v>#DIV/0!</v>
      </c>
      <c r="I120" s="26">
        <v>0</v>
      </c>
    </row>
    <row r="121" spans="1:9" ht="25.5" hidden="1">
      <c r="A121" s="24" t="s">
        <v>199</v>
      </c>
      <c r="B121" s="25" t="s">
        <v>200</v>
      </c>
      <c r="C121" s="26">
        <f>C122</f>
        <v>0</v>
      </c>
      <c r="D121" s="26">
        <f>D122</f>
        <v>0</v>
      </c>
      <c r="E121" s="66">
        <f t="shared" si="4"/>
        <v>0</v>
      </c>
      <c r="F121" s="26">
        <f>F122</f>
        <v>0</v>
      </c>
      <c r="G121" s="66">
        <f t="shared" si="5"/>
        <v>0</v>
      </c>
      <c r="H121" s="26" t="e">
        <f t="shared" si="6"/>
        <v>#DIV/0!</v>
      </c>
      <c r="I121" s="26">
        <f>I122</f>
        <v>0</v>
      </c>
    </row>
    <row r="122" spans="1:9" ht="38.25" hidden="1">
      <c r="A122" s="24" t="s">
        <v>201</v>
      </c>
      <c r="B122" s="25" t="s">
        <v>202</v>
      </c>
      <c r="C122" s="26">
        <v>0</v>
      </c>
      <c r="D122" s="26">
        <v>0</v>
      </c>
      <c r="E122" s="66">
        <f t="shared" si="4"/>
        <v>0</v>
      </c>
      <c r="F122" s="26">
        <v>0</v>
      </c>
      <c r="G122" s="66">
        <f t="shared" si="5"/>
        <v>0</v>
      </c>
      <c r="H122" s="26" t="e">
        <f t="shared" si="6"/>
        <v>#DIV/0!</v>
      </c>
      <c r="I122" s="26">
        <v>0</v>
      </c>
    </row>
    <row r="123" spans="1:9" hidden="1">
      <c r="A123" s="24" t="s">
        <v>203</v>
      </c>
      <c r="B123" s="25" t="s">
        <v>204</v>
      </c>
      <c r="C123" s="26">
        <f>C124</f>
        <v>0</v>
      </c>
      <c r="D123" s="26">
        <f>D124</f>
        <v>0</v>
      </c>
      <c r="E123" s="66">
        <f t="shared" si="4"/>
        <v>0</v>
      </c>
      <c r="F123" s="26">
        <f>F124</f>
        <v>0</v>
      </c>
      <c r="G123" s="66">
        <f t="shared" si="5"/>
        <v>0</v>
      </c>
      <c r="H123" s="26" t="e">
        <f t="shared" si="6"/>
        <v>#DIV/0!</v>
      </c>
      <c r="I123" s="26">
        <f>I124</f>
        <v>0</v>
      </c>
    </row>
    <row r="124" spans="1:9" hidden="1">
      <c r="A124" s="24" t="s">
        <v>205</v>
      </c>
      <c r="B124" s="25" t="s">
        <v>206</v>
      </c>
      <c r="C124" s="26">
        <v>0</v>
      </c>
      <c r="D124" s="26">
        <v>0</v>
      </c>
      <c r="E124" s="66">
        <f t="shared" si="4"/>
        <v>0</v>
      </c>
      <c r="F124" s="26">
        <v>0</v>
      </c>
      <c r="G124" s="66">
        <f t="shared" si="5"/>
        <v>0</v>
      </c>
      <c r="H124" s="26" t="e">
        <f t="shared" si="6"/>
        <v>#DIV/0!</v>
      </c>
      <c r="I124" s="26">
        <v>0</v>
      </c>
    </row>
    <row r="125" spans="1:9" ht="25.5">
      <c r="A125" s="14" t="s">
        <v>207</v>
      </c>
      <c r="B125" s="19" t="s">
        <v>208</v>
      </c>
      <c r="C125" s="16">
        <f>C128+C130+C144+C147+C149+C126+C139</f>
        <v>193593</v>
      </c>
      <c r="D125" s="16">
        <f>D128+D130+D144+D147+D149+D126+D139</f>
        <v>160756.20000000004</v>
      </c>
      <c r="E125" s="66">
        <f t="shared" si="4"/>
        <v>-32836.799999999959</v>
      </c>
      <c r="F125" s="16">
        <f>F128+F130+F144+F147+F149+F126+F139</f>
        <v>152539.70000000001</v>
      </c>
      <c r="G125" s="66">
        <f t="shared" si="5"/>
        <v>-8216.5000000000291</v>
      </c>
      <c r="H125" s="16">
        <f t="shared" si="6"/>
        <v>94.888844100569671</v>
      </c>
      <c r="I125" s="16">
        <f>I128+I130+I144+I147+I149+I126</f>
        <v>0</v>
      </c>
    </row>
    <row r="126" spans="1:9" ht="51" hidden="1">
      <c r="A126" s="33" t="s">
        <v>209</v>
      </c>
      <c r="B126" s="34" t="s">
        <v>210</v>
      </c>
      <c r="C126" s="16">
        <f>C127</f>
        <v>0</v>
      </c>
      <c r="D126" s="16">
        <f>D127</f>
        <v>0</v>
      </c>
      <c r="E126" s="66">
        <f t="shared" si="4"/>
        <v>0</v>
      </c>
      <c r="F126" s="16">
        <f>F127</f>
        <v>0</v>
      </c>
      <c r="G126" s="66">
        <f t="shared" si="5"/>
        <v>0</v>
      </c>
      <c r="H126" s="16" t="e">
        <f t="shared" si="6"/>
        <v>#DIV/0!</v>
      </c>
      <c r="I126" s="16">
        <f>I127</f>
        <v>0</v>
      </c>
    </row>
    <row r="127" spans="1:9" s="32" customFormat="1" ht="38.25" hidden="1">
      <c r="A127" s="37" t="s">
        <v>211</v>
      </c>
      <c r="B127" s="45" t="s">
        <v>212</v>
      </c>
      <c r="C127" s="26">
        <v>0</v>
      </c>
      <c r="D127" s="26">
        <v>0</v>
      </c>
      <c r="E127" s="66">
        <f t="shared" si="4"/>
        <v>0</v>
      </c>
      <c r="F127" s="26">
        <v>0</v>
      </c>
      <c r="G127" s="66">
        <f t="shared" si="5"/>
        <v>0</v>
      </c>
      <c r="H127" s="26" t="e">
        <f t="shared" si="6"/>
        <v>#DIV/0!</v>
      </c>
      <c r="I127" s="26"/>
    </row>
    <row r="128" spans="1:9" hidden="1">
      <c r="A128" s="14" t="s">
        <v>213</v>
      </c>
      <c r="B128" s="15" t="s">
        <v>214</v>
      </c>
      <c r="C128" s="16">
        <f>C129</f>
        <v>0</v>
      </c>
      <c r="D128" s="16">
        <f>D129</f>
        <v>0</v>
      </c>
      <c r="E128" s="66">
        <f t="shared" si="4"/>
        <v>0</v>
      </c>
      <c r="F128" s="16">
        <f>F129</f>
        <v>0</v>
      </c>
      <c r="G128" s="66">
        <f t="shared" si="5"/>
        <v>0</v>
      </c>
      <c r="H128" s="16"/>
      <c r="I128" s="16">
        <f>I129</f>
        <v>0</v>
      </c>
    </row>
    <row r="129" spans="1:9" ht="25.5" hidden="1">
      <c r="A129" s="24" t="s">
        <v>215</v>
      </c>
      <c r="B129" s="25" t="s">
        <v>216</v>
      </c>
      <c r="C129" s="26">
        <v>0</v>
      </c>
      <c r="D129" s="26">
        <v>0</v>
      </c>
      <c r="E129" s="66">
        <f t="shared" si="4"/>
        <v>0</v>
      </c>
      <c r="F129" s="26"/>
      <c r="G129" s="66">
        <f t="shared" si="5"/>
        <v>0</v>
      </c>
      <c r="H129" s="26"/>
      <c r="I129" s="26"/>
    </row>
    <row r="130" spans="1:9" ht="57" customHeight="1">
      <c r="A130" s="14" t="s">
        <v>217</v>
      </c>
      <c r="B130" s="15" t="s">
        <v>218</v>
      </c>
      <c r="C130" s="16">
        <f>C131+C133+C135+C137</f>
        <v>173918.2</v>
      </c>
      <c r="D130" s="16">
        <f>D131+D133+D135+D137</f>
        <v>139630.90000000002</v>
      </c>
      <c r="E130" s="66">
        <f t="shared" si="4"/>
        <v>-34287.299999999988</v>
      </c>
      <c r="F130" s="16">
        <f>F131+F133+F135+F137</f>
        <v>130884.40000000001</v>
      </c>
      <c r="G130" s="66">
        <f t="shared" si="5"/>
        <v>-8746.5000000000146</v>
      </c>
      <c r="H130" s="16">
        <f t="shared" si="6"/>
        <v>93.735985372865159</v>
      </c>
      <c r="I130" s="16">
        <f>I131+I133+I135+I137</f>
        <v>0</v>
      </c>
    </row>
    <row r="131" spans="1:9" ht="43.9" customHeight="1">
      <c r="A131" s="39" t="s">
        <v>219</v>
      </c>
      <c r="B131" s="40" t="s">
        <v>220</v>
      </c>
      <c r="C131" s="27">
        <f>C132</f>
        <v>143480</v>
      </c>
      <c r="D131" s="27">
        <f>D132</f>
        <v>115704.3</v>
      </c>
      <c r="E131" s="66">
        <f t="shared" si="4"/>
        <v>-27775.699999999997</v>
      </c>
      <c r="F131" s="27">
        <f>F132</f>
        <v>108768.6</v>
      </c>
      <c r="G131" s="66">
        <f t="shared" si="5"/>
        <v>-6935.6999999999971</v>
      </c>
      <c r="H131" s="27">
        <f t="shared" si="6"/>
        <v>94.005667896525893</v>
      </c>
      <c r="I131" s="27">
        <f>I132</f>
        <v>0</v>
      </c>
    </row>
    <row r="132" spans="1:9" ht="55.15" customHeight="1">
      <c r="A132" s="24" t="s">
        <v>221</v>
      </c>
      <c r="B132" s="25" t="s">
        <v>222</v>
      </c>
      <c r="C132" s="31">
        <v>143480</v>
      </c>
      <c r="D132" s="31">
        <v>115704.3</v>
      </c>
      <c r="E132" s="66">
        <f t="shared" si="4"/>
        <v>-27775.699999999997</v>
      </c>
      <c r="F132" s="31">
        <v>108768.6</v>
      </c>
      <c r="G132" s="66">
        <f t="shared" si="5"/>
        <v>-6935.6999999999971</v>
      </c>
      <c r="H132" s="31">
        <f t="shared" si="6"/>
        <v>94.005667896525893</v>
      </c>
      <c r="I132" s="31"/>
    </row>
    <row r="133" spans="1:9" ht="55.15" customHeight="1">
      <c r="A133" s="21" t="s">
        <v>223</v>
      </c>
      <c r="B133" s="22" t="s">
        <v>224</v>
      </c>
      <c r="C133" s="27">
        <f>C134</f>
        <v>5275.2</v>
      </c>
      <c r="D133" s="27">
        <f>D134</f>
        <v>4485.6000000000004</v>
      </c>
      <c r="E133" s="66">
        <f t="shared" si="4"/>
        <v>-789.59999999999945</v>
      </c>
      <c r="F133" s="27">
        <f>F134</f>
        <v>3645.3</v>
      </c>
      <c r="G133" s="66">
        <f t="shared" si="5"/>
        <v>-840.30000000000018</v>
      </c>
      <c r="H133" s="27">
        <f t="shared" si="6"/>
        <v>81.266720171214544</v>
      </c>
      <c r="I133" s="27">
        <f>I134</f>
        <v>0</v>
      </c>
    </row>
    <row r="134" spans="1:9" ht="42" customHeight="1">
      <c r="A134" s="24" t="s">
        <v>225</v>
      </c>
      <c r="B134" s="25" t="s">
        <v>226</v>
      </c>
      <c r="C134" s="26">
        <v>5275.2</v>
      </c>
      <c r="D134" s="26">
        <v>4485.6000000000004</v>
      </c>
      <c r="E134" s="66">
        <f t="shared" si="4"/>
        <v>-789.59999999999945</v>
      </c>
      <c r="F134" s="26">
        <v>3645.3</v>
      </c>
      <c r="G134" s="66">
        <f t="shared" si="5"/>
        <v>-840.30000000000018</v>
      </c>
      <c r="H134" s="26">
        <f t="shared" si="6"/>
        <v>81.266720171214544</v>
      </c>
      <c r="I134" s="26"/>
    </row>
    <row r="135" spans="1:9" ht="51">
      <c r="A135" s="39" t="s">
        <v>227</v>
      </c>
      <c r="B135" s="40" t="s">
        <v>228</v>
      </c>
      <c r="C135" s="27">
        <f>C136</f>
        <v>2263</v>
      </c>
      <c r="D135" s="27">
        <f>D136</f>
        <v>1591</v>
      </c>
      <c r="E135" s="66">
        <f t="shared" si="4"/>
        <v>-672</v>
      </c>
      <c r="F135" s="27">
        <f>F136</f>
        <v>1352.2</v>
      </c>
      <c r="G135" s="66">
        <f t="shared" si="5"/>
        <v>-238.79999999999995</v>
      </c>
      <c r="H135" s="27">
        <f t="shared" si="6"/>
        <v>84.990571967316157</v>
      </c>
      <c r="I135" s="27">
        <f>I136</f>
        <v>0</v>
      </c>
    </row>
    <row r="136" spans="1:9" ht="38.25">
      <c r="A136" s="24" t="s">
        <v>229</v>
      </c>
      <c r="B136" s="25" t="s">
        <v>230</v>
      </c>
      <c r="C136" s="26">
        <v>2263</v>
      </c>
      <c r="D136" s="26">
        <v>1591</v>
      </c>
      <c r="E136" s="66">
        <f t="shared" si="4"/>
        <v>-672</v>
      </c>
      <c r="F136" s="26">
        <v>1352.2</v>
      </c>
      <c r="G136" s="66">
        <f t="shared" si="5"/>
        <v>-238.79999999999995</v>
      </c>
      <c r="H136" s="26">
        <f t="shared" si="6"/>
        <v>84.990571967316157</v>
      </c>
      <c r="I136" s="26"/>
    </row>
    <row r="137" spans="1:9" ht="29.45" customHeight="1">
      <c r="A137" s="39" t="s">
        <v>231</v>
      </c>
      <c r="B137" s="40" t="s">
        <v>232</v>
      </c>
      <c r="C137" s="23">
        <f>C138</f>
        <v>22900</v>
      </c>
      <c r="D137" s="23">
        <f>D138</f>
        <v>17850</v>
      </c>
      <c r="E137" s="66">
        <f t="shared" si="4"/>
        <v>-5050</v>
      </c>
      <c r="F137" s="23">
        <f>F138</f>
        <v>17118.3</v>
      </c>
      <c r="G137" s="66">
        <f t="shared" si="5"/>
        <v>-731.70000000000073</v>
      </c>
      <c r="H137" s="23">
        <f t="shared" si="6"/>
        <v>95.900840336134451</v>
      </c>
      <c r="I137" s="23"/>
    </row>
    <row r="138" spans="1:9" ht="25.5">
      <c r="A138" s="24" t="s">
        <v>233</v>
      </c>
      <c r="B138" s="25" t="s">
        <v>234</v>
      </c>
      <c r="C138" s="26">
        <v>22900</v>
      </c>
      <c r="D138" s="26">
        <v>17850</v>
      </c>
      <c r="E138" s="66">
        <f t="shared" si="4"/>
        <v>-5050</v>
      </c>
      <c r="F138" s="26">
        <v>17118.3</v>
      </c>
      <c r="G138" s="66">
        <f t="shared" si="5"/>
        <v>-731.70000000000073</v>
      </c>
      <c r="H138" s="26">
        <f t="shared" si="6"/>
        <v>95.900840336134451</v>
      </c>
      <c r="I138" s="26"/>
    </row>
    <row r="139" spans="1:9" s="35" customFormat="1" ht="31.9" customHeight="1">
      <c r="A139" s="14" t="s">
        <v>235</v>
      </c>
      <c r="B139" s="15" t="s">
        <v>236</v>
      </c>
      <c r="C139" s="16">
        <f>C140+C142</f>
        <v>5443.8</v>
      </c>
      <c r="D139" s="16">
        <f>D140+D142</f>
        <v>6433.6</v>
      </c>
      <c r="E139" s="66">
        <f t="shared" si="4"/>
        <v>989.80000000000018</v>
      </c>
      <c r="F139" s="16">
        <f>F140+F142</f>
        <v>6298.8</v>
      </c>
      <c r="G139" s="66">
        <f t="shared" si="5"/>
        <v>-134.80000000000018</v>
      </c>
      <c r="H139" s="16">
        <f t="shared" si="6"/>
        <v>97.904750062173591</v>
      </c>
      <c r="I139" s="16"/>
    </row>
    <row r="140" spans="1:9" s="28" customFormat="1" ht="31.15" customHeight="1">
      <c r="A140" s="39" t="s">
        <v>237</v>
      </c>
      <c r="B140" s="40" t="s">
        <v>238</v>
      </c>
      <c r="C140" s="27">
        <f>C141</f>
        <v>5222.7</v>
      </c>
      <c r="D140" s="27">
        <f>D141</f>
        <v>6212.5</v>
      </c>
      <c r="E140" s="66">
        <f t="shared" si="4"/>
        <v>989.80000000000018</v>
      </c>
      <c r="F140" s="27">
        <f>F141</f>
        <v>6052.6</v>
      </c>
      <c r="G140" s="66">
        <f t="shared" si="5"/>
        <v>-159.89999999999964</v>
      </c>
      <c r="H140" s="27">
        <f t="shared" si="6"/>
        <v>97.426156941649907</v>
      </c>
      <c r="I140" s="27"/>
    </row>
    <row r="141" spans="1:9" ht="68.45" customHeight="1">
      <c r="A141" s="24" t="s">
        <v>239</v>
      </c>
      <c r="B141" s="25" t="s">
        <v>240</v>
      </c>
      <c r="C141" s="26">
        <v>5222.7</v>
      </c>
      <c r="D141" s="26">
        <v>6212.5</v>
      </c>
      <c r="E141" s="66">
        <f t="shared" si="4"/>
        <v>989.80000000000018</v>
      </c>
      <c r="F141" s="26">
        <v>6052.6</v>
      </c>
      <c r="G141" s="66">
        <f t="shared" si="5"/>
        <v>-159.89999999999964</v>
      </c>
      <c r="H141" s="26">
        <f t="shared" si="6"/>
        <v>97.426156941649907</v>
      </c>
      <c r="I141" s="26"/>
    </row>
    <row r="142" spans="1:9" s="28" customFormat="1" ht="28.9" customHeight="1">
      <c r="A142" s="39" t="s">
        <v>241</v>
      </c>
      <c r="B142" s="40" t="s">
        <v>242</v>
      </c>
      <c r="C142" s="27">
        <f>C143</f>
        <v>221.1</v>
      </c>
      <c r="D142" s="27">
        <f>D143</f>
        <v>221.1</v>
      </c>
      <c r="E142" s="66">
        <f t="shared" si="4"/>
        <v>0</v>
      </c>
      <c r="F142" s="27">
        <f>F143</f>
        <v>246.2</v>
      </c>
      <c r="G142" s="66">
        <f t="shared" si="5"/>
        <v>25.099999999999994</v>
      </c>
      <c r="H142" s="27">
        <f t="shared" si="6"/>
        <v>111.35232926277703</v>
      </c>
      <c r="I142" s="27"/>
    </row>
    <row r="143" spans="1:9" ht="55.9" customHeight="1">
      <c r="A143" s="24" t="s">
        <v>243</v>
      </c>
      <c r="B143" s="25" t="s">
        <v>244</v>
      </c>
      <c r="C143" s="26">
        <v>221.1</v>
      </c>
      <c r="D143" s="26">
        <v>221.1</v>
      </c>
      <c r="E143" s="66">
        <f t="shared" si="4"/>
        <v>0</v>
      </c>
      <c r="F143" s="26">
        <v>246.2</v>
      </c>
      <c r="G143" s="66">
        <f t="shared" si="5"/>
        <v>25.099999999999994</v>
      </c>
      <c r="H143" s="26">
        <f t="shared" si="6"/>
        <v>111.35232926277703</v>
      </c>
      <c r="I143" s="26"/>
    </row>
    <row r="144" spans="1:9">
      <c r="A144" s="46" t="s">
        <v>245</v>
      </c>
      <c r="B144" s="15" t="s">
        <v>246</v>
      </c>
      <c r="C144" s="16">
        <f>C145</f>
        <v>0</v>
      </c>
      <c r="D144" s="16">
        <f>D145</f>
        <v>0</v>
      </c>
      <c r="E144" s="66">
        <f t="shared" ref="E144:E209" si="10">D144-C144</f>
        <v>0</v>
      </c>
      <c r="F144" s="16">
        <f>F145</f>
        <v>112.3</v>
      </c>
      <c r="G144" s="66">
        <f t="shared" ref="G144:G209" si="11">F144-D144</f>
        <v>112.3</v>
      </c>
      <c r="H144" s="16"/>
      <c r="I144" s="16">
        <f>I145</f>
        <v>0</v>
      </c>
    </row>
    <row r="145" spans="1:9" ht="31.15" customHeight="1">
      <c r="A145" s="47" t="s">
        <v>247</v>
      </c>
      <c r="B145" s="40" t="s">
        <v>248</v>
      </c>
      <c r="C145" s="27">
        <f>C146</f>
        <v>0</v>
      </c>
      <c r="D145" s="27">
        <f>D146</f>
        <v>0</v>
      </c>
      <c r="E145" s="66">
        <f t="shared" si="10"/>
        <v>0</v>
      </c>
      <c r="F145" s="27">
        <f>F146</f>
        <v>112.3</v>
      </c>
      <c r="G145" s="66">
        <f t="shared" si="11"/>
        <v>112.3</v>
      </c>
      <c r="H145" s="27"/>
      <c r="I145" s="27">
        <f>I146</f>
        <v>0</v>
      </c>
    </row>
    <row r="146" spans="1:9" ht="38.25">
      <c r="A146" s="48" t="s">
        <v>249</v>
      </c>
      <c r="B146" s="25" t="s">
        <v>250</v>
      </c>
      <c r="C146" s="26">
        <v>0</v>
      </c>
      <c r="D146" s="26">
        <v>0</v>
      </c>
      <c r="E146" s="66">
        <f t="shared" si="10"/>
        <v>0</v>
      </c>
      <c r="F146" s="26">
        <v>112.3</v>
      </c>
      <c r="G146" s="66">
        <f t="shared" si="11"/>
        <v>112.3</v>
      </c>
      <c r="H146" s="26"/>
      <c r="I146" s="26"/>
    </row>
    <row r="147" spans="1:9" ht="51" hidden="1">
      <c r="A147" s="46" t="s">
        <v>251</v>
      </c>
      <c r="B147" s="43" t="s">
        <v>252</v>
      </c>
      <c r="C147" s="26">
        <f>C148</f>
        <v>0</v>
      </c>
      <c r="D147" s="26">
        <f>D148</f>
        <v>0</v>
      </c>
      <c r="E147" s="66">
        <f t="shared" si="10"/>
        <v>0</v>
      </c>
      <c r="F147" s="26">
        <f>F148</f>
        <v>0</v>
      </c>
      <c r="G147" s="66">
        <f t="shared" si="11"/>
        <v>0</v>
      </c>
      <c r="H147" s="26" t="e">
        <f t="shared" ref="H147:H209" si="12">F147/D147*100</f>
        <v>#DIV/0!</v>
      </c>
      <c r="I147" s="26">
        <f>I148</f>
        <v>0</v>
      </c>
    </row>
    <row r="148" spans="1:9" ht="51" hidden="1">
      <c r="A148" s="49" t="s">
        <v>253</v>
      </c>
      <c r="B148" s="25" t="s">
        <v>254</v>
      </c>
      <c r="C148" s="26">
        <v>0</v>
      </c>
      <c r="D148" s="26">
        <v>0</v>
      </c>
      <c r="E148" s="66">
        <f t="shared" si="10"/>
        <v>0</v>
      </c>
      <c r="F148" s="26">
        <v>0</v>
      </c>
      <c r="G148" s="66">
        <f t="shared" si="11"/>
        <v>0</v>
      </c>
      <c r="H148" s="26" t="e">
        <f t="shared" si="12"/>
        <v>#DIV/0!</v>
      </c>
      <c r="I148" s="26">
        <v>0</v>
      </c>
    </row>
    <row r="149" spans="1:9" ht="51">
      <c r="A149" s="14" t="s">
        <v>255</v>
      </c>
      <c r="B149" s="43" t="s">
        <v>256</v>
      </c>
      <c r="C149" s="16">
        <f>C152+C150</f>
        <v>14231</v>
      </c>
      <c r="D149" s="16">
        <f>D152+D150</f>
        <v>14691.7</v>
      </c>
      <c r="E149" s="66">
        <f t="shared" si="10"/>
        <v>460.70000000000073</v>
      </c>
      <c r="F149" s="16">
        <f>F152+F150</f>
        <v>15244.2</v>
      </c>
      <c r="G149" s="66">
        <f t="shared" si="11"/>
        <v>552.5</v>
      </c>
      <c r="H149" s="16">
        <f t="shared" si="12"/>
        <v>103.76062674843621</v>
      </c>
      <c r="I149" s="16">
        <f>I152+I150</f>
        <v>0</v>
      </c>
    </row>
    <row r="150" spans="1:9" ht="25.5" hidden="1">
      <c r="A150" s="39" t="s">
        <v>257</v>
      </c>
      <c r="B150" s="22" t="s">
        <v>258</v>
      </c>
      <c r="C150" s="27">
        <f>C151</f>
        <v>0</v>
      </c>
      <c r="D150" s="27">
        <f>D151</f>
        <v>0</v>
      </c>
      <c r="E150" s="66">
        <f t="shared" si="10"/>
        <v>0</v>
      </c>
      <c r="F150" s="27">
        <f>F151</f>
        <v>0</v>
      </c>
      <c r="G150" s="66">
        <f t="shared" si="11"/>
        <v>0</v>
      </c>
      <c r="H150" s="27" t="e">
        <f t="shared" si="12"/>
        <v>#DIV/0!</v>
      </c>
      <c r="I150" s="27">
        <f>I151</f>
        <v>0</v>
      </c>
    </row>
    <row r="151" spans="1:9" ht="25.5" hidden="1">
      <c r="A151" s="24" t="s">
        <v>259</v>
      </c>
      <c r="B151" s="30" t="s">
        <v>260</v>
      </c>
      <c r="C151" s="26">
        <v>0</v>
      </c>
      <c r="D151" s="26">
        <v>0</v>
      </c>
      <c r="E151" s="66">
        <f t="shared" si="10"/>
        <v>0</v>
      </c>
      <c r="F151" s="26">
        <v>0</v>
      </c>
      <c r="G151" s="66">
        <f t="shared" si="11"/>
        <v>0</v>
      </c>
      <c r="H151" s="26" t="e">
        <f t="shared" si="12"/>
        <v>#DIV/0!</v>
      </c>
      <c r="I151" s="26"/>
    </row>
    <row r="152" spans="1:9" ht="51">
      <c r="A152" s="50" t="s">
        <v>261</v>
      </c>
      <c r="B152" s="22" t="s">
        <v>262</v>
      </c>
      <c r="C152" s="23">
        <f>C153</f>
        <v>14231</v>
      </c>
      <c r="D152" s="23">
        <f>D153</f>
        <v>14691.7</v>
      </c>
      <c r="E152" s="66">
        <f t="shared" si="10"/>
        <v>460.70000000000073</v>
      </c>
      <c r="F152" s="23">
        <f>F153</f>
        <v>15244.2</v>
      </c>
      <c r="G152" s="66">
        <f t="shared" si="11"/>
        <v>552.5</v>
      </c>
      <c r="H152" s="23">
        <f t="shared" si="12"/>
        <v>103.76062674843621</v>
      </c>
      <c r="I152" s="23">
        <f>I153</f>
        <v>0</v>
      </c>
    </row>
    <row r="153" spans="1:9" ht="51">
      <c r="A153" s="51" t="s">
        <v>263</v>
      </c>
      <c r="B153" s="52" t="s">
        <v>264</v>
      </c>
      <c r="C153" s="31">
        <v>14231</v>
      </c>
      <c r="D153" s="31">
        <v>14691.7</v>
      </c>
      <c r="E153" s="66">
        <f t="shared" si="10"/>
        <v>460.70000000000073</v>
      </c>
      <c r="F153" s="31">
        <v>15244.2</v>
      </c>
      <c r="G153" s="66">
        <f t="shared" si="11"/>
        <v>552.5</v>
      </c>
      <c r="H153" s="31">
        <f t="shared" si="12"/>
        <v>103.76062674843621</v>
      </c>
      <c r="I153" s="31"/>
    </row>
    <row r="154" spans="1:9">
      <c r="A154" s="14" t="s">
        <v>265</v>
      </c>
      <c r="B154" s="19" t="s">
        <v>266</v>
      </c>
      <c r="C154" s="16">
        <f>C155+C163</f>
        <v>28529.999999999996</v>
      </c>
      <c r="D154" s="16">
        <f>D155+D163</f>
        <v>28893.9</v>
      </c>
      <c r="E154" s="66">
        <f t="shared" si="10"/>
        <v>363.90000000000509</v>
      </c>
      <c r="F154" s="16">
        <f>F155+F163</f>
        <v>28970.100000000002</v>
      </c>
      <c r="G154" s="66">
        <f t="shared" si="11"/>
        <v>76.200000000000728</v>
      </c>
      <c r="H154" s="16">
        <f t="shared" si="12"/>
        <v>100.26372348488781</v>
      </c>
      <c r="I154" s="16" t="e">
        <f>I155+I163</f>
        <v>#REF!</v>
      </c>
    </row>
    <row r="155" spans="1:9" s="35" customFormat="1">
      <c r="A155" s="53" t="s">
        <v>267</v>
      </c>
      <c r="B155" s="54" t="s">
        <v>268</v>
      </c>
      <c r="C155" s="16">
        <f>C156+C157+C158+C159+C162</f>
        <v>28510.199999999997</v>
      </c>
      <c r="D155" s="16">
        <f>D156+D157+D158+D159+D162</f>
        <v>28873</v>
      </c>
      <c r="E155" s="66">
        <f t="shared" si="10"/>
        <v>362.80000000000291</v>
      </c>
      <c r="F155" s="16">
        <f>F156+F157+F158+F159+F162</f>
        <v>28942.400000000001</v>
      </c>
      <c r="G155" s="66">
        <f t="shared" si="11"/>
        <v>69.400000000001455</v>
      </c>
      <c r="H155" s="16">
        <f t="shared" si="12"/>
        <v>100.24036296886365</v>
      </c>
      <c r="I155" s="16" t="e">
        <f>I156+I157+I158+#REF!+I161+I162</f>
        <v>#REF!</v>
      </c>
    </row>
    <row r="156" spans="1:9" ht="38.25">
      <c r="A156" s="51" t="s">
        <v>269</v>
      </c>
      <c r="B156" s="52" t="s">
        <v>270</v>
      </c>
      <c r="C156" s="31">
        <v>862.6</v>
      </c>
      <c r="D156" s="31">
        <v>1087.5</v>
      </c>
      <c r="E156" s="66">
        <f t="shared" si="10"/>
        <v>224.89999999999998</v>
      </c>
      <c r="F156" s="31">
        <v>1086.9000000000001</v>
      </c>
      <c r="G156" s="66">
        <f t="shared" si="11"/>
        <v>-0.59999999999990905</v>
      </c>
      <c r="H156" s="31">
        <f t="shared" si="12"/>
        <v>99.944827586206912</v>
      </c>
      <c r="I156" s="31"/>
    </row>
    <row r="157" spans="1:9" ht="38.25" hidden="1">
      <c r="A157" s="51" t="s">
        <v>271</v>
      </c>
      <c r="B157" s="52" t="s">
        <v>272</v>
      </c>
      <c r="C157" s="31">
        <v>0</v>
      </c>
      <c r="D157" s="31">
        <v>0</v>
      </c>
      <c r="E157" s="66">
        <f t="shared" si="10"/>
        <v>0</v>
      </c>
      <c r="F157" s="31">
        <v>0</v>
      </c>
      <c r="G157" s="66">
        <f t="shared" si="11"/>
        <v>0</v>
      </c>
      <c r="H157" s="31" t="e">
        <f t="shared" si="12"/>
        <v>#DIV/0!</v>
      </c>
      <c r="I157" s="31"/>
    </row>
    <row r="158" spans="1:9" ht="38.25">
      <c r="A158" s="51" t="s">
        <v>273</v>
      </c>
      <c r="B158" s="52" t="s">
        <v>274</v>
      </c>
      <c r="C158" s="31">
        <v>8183</v>
      </c>
      <c r="D158" s="31">
        <v>2992.2</v>
      </c>
      <c r="E158" s="66">
        <f t="shared" si="10"/>
        <v>-5190.8</v>
      </c>
      <c r="F158" s="31">
        <v>2974.5</v>
      </c>
      <c r="G158" s="66">
        <f t="shared" si="11"/>
        <v>-17.699999999999818</v>
      </c>
      <c r="H158" s="31">
        <f t="shared" si="12"/>
        <v>99.408462001203134</v>
      </c>
      <c r="I158" s="31"/>
    </row>
    <row r="159" spans="1:9">
      <c r="A159" s="51" t="s">
        <v>275</v>
      </c>
      <c r="B159" s="52" t="s">
        <v>276</v>
      </c>
      <c r="C159" s="31">
        <v>19343</v>
      </c>
      <c r="D159" s="31">
        <f>D160+D161</f>
        <v>24782.899999999998</v>
      </c>
      <c r="E159" s="66">
        <f t="shared" si="10"/>
        <v>5439.8999999999978</v>
      </c>
      <c r="F159" s="31">
        <f>F160+F161</f>
        <v>24872.7</v>
      </c>
      <c r="G159" s="66">
        <f t="shared" si="11"/>
        <v>89.80000000000291</v>
      </c>
      <c r="H159" s="31">
        <f t="shared" si="12"/>
        <v>100.36234661803098</v>
      </c>
      <c r="I159" s="31"/>
    </row>
    <row r="160" spans="1:9" ht="38.25">
      <c r="A160" s="51" t="s">
        <v>277</v>
      </c>
      <c r="B160" s="52" t="s">
        <v>278</v>
      </c>
      <c r="C160" s="31">
        <v>17790</v>
      </c>
      <c r="D160" s="31">
        <v>19709.599999999999</v>
      </c>
      <c r="E160" s="66">
        <f t="shared" si="10"/>
        <v>1919.5999999999985</v>
      </c>
      <c r="F160" s="31">
        <v>19795.900000000001</v>
      </c>
      <c r="G160" s="66">
        <f t="shared" si="11"/>
        <v>86.30000000000291</v>
      </c>
      <c r="H160" s="31">
        <f t="shared" si="12"/>
        <v>100.43785769371271</v>
      </c>
      <c r="I160" s="31"/>
    </row>
    <row r="161" spans="1:9" ht="38.25">
      <c r="A161" s="51" t="s">
        <v>428</v>
      </c>
      <c r="B161" s="52" t="s">
        <v>502</v>
      </c>
      <c r="C161" s="31">
        <v>1553</v>
      </c>
      <c r="D161" s="31">
        <v>5073.3</v>
      </c>
      <c r="E161" s="66">
        <f t="shared" si="10"/>
        <v>3520.3</v>
      </c>
      <c r="F161" s="31">
        <v>5076.8</v>
      </c>
      <c r="G161" s="66">
        <f t="shared" si="11"/>
        <v>3.5</v>
      </c>
      <c r="H161" s="31">
        <f t="shared" si="12"/>
        <v>100.06898862673211</v>
      </c>
      <c r="I161" s="31"/>
    </row>
    <row r="162" spans="1:9" ht="58.15" customHeight="1">
      <c r="A162" s="51" t="s">
        <v>279</v>
      </c>
      <c r="B162" s="52" t="s">
        <v>280</v>
      </c>
      <c r="C162" s="31">
        <v>121.6</v>
      </c>
      <c r="D162" s="31">
        <v>10.4</v>
      </c>
      <c r="E162" s="66">
        <f t="shared" si="10"/>
        <v>-111.19999999999999</v>
      </c>
      <c r="F162" s="31">
        <v>8.3000000000000007</v>
      </c>
      <c r="G162" s="66">
        <f t="shared" si="11"/>
        <v>-2.0999999999999996</v>
      </c>
      <c r="H162" s="31">
        <f t="shared" si="12"/>
        <v>79.807692307692307</v>
      </c>
      <c r="I162" s="31"/>
    </row>
    <row r="163" spans="1:9" s="35" customFormat="1">
      <c r="A163" s="14" t="s">
        <v>281</v>
      </c>
      <c r="B163" s="15" t="s">
        <v>282</v>
      </c>
      <c r="C163" s="44">
        <f>C164</f>
        <v>19.8</v>
      </c>
      <c r="D163" s="44">
        <f>D164</f>
        <v>20.9</v>
      </c>
      <c r="E163" s="66">
        <f t="shared" si="10"/>
        <v>1.0999999999999979</v>
      </c>
      <c r="F163" s="44">
        <f>F164</f>
        <v>27.7</v>
      </c>
      <c r="G163" s="66">
        <f t="shared" si="11"/>
        <v>6.8000000000000007</v>
      </c>
      <c r="H163" s="44">
        <f t="shared" si="12"/>
        <v>132.53588516746413</v>
      </c>
      <c r="I163" s="16">
        <f>I164</f>
        <v>0</v>
      </c>
    </row>
    <row r="164" spans="1:9" s="28" customFormat="1" ht="15.6" customHeight="1">
      <c r="A164" s="24" t="s">
        <v>283</v>
      </c>
      <c r="B164" s="25" t="s">
        <v>284</v>
      </c>
      <c r="C164" s="26">
        <v>19.8</v>
      </c>
      <c r="D164" s="26">
        <v>20.9</v>
      </c>
      <c r="E164" s="66">
        <f t="shared" si="10"/>
        <v>1.0999999999999979</v>
      </c>
      <c r="F164" s="26">
        <v>27.7</v>
      </c>
      <c r="G164" s="66">
        <f t="shared" si="11"/>
        <v>6.8000000000000007</v>
      </c>
      <c r="H164" s="26">
        <f t="shared" si="12"/>
        <v>132.53588516746413</v>
      </c>
      <c r="I164" s="26"/>
    </row>
    <row r="165" spans="1:9" s="28" customFormat="1" ht="25.5">
      <c r="A165" s="14" t="s">
        <v>285</v>
      </c>
      <c r="B165" s="15" t="s">
        <v>286</v>
      </c>
      <c r="C165" s="16">
        <f>C166+C168</f>
        <v>11799.6</v>
      </c>
      <c r="D165" s="16">
        <f>D166+D168</f>
        <v>66083.299999999988</v>
      </c>
      <c r="E165" s="66">
        <f t="shared" si="10"/>
        <v>54283.69999999999</v>
      </c>
      <c r="F165" s="16">
        <f>F166+F168</f>
        <v>68060.099999999991</v>
      </c>
      <c r="G165" s="66">
        <f t="shared" si="11"/>
        <v>1976.8000000000029</v>
      </c>
      <c r="H165" s="16">
        <f t="shared" si="12"/>
        <v>102.99137603600306</v>
      </c>
      <c r="I165" s="16">
        <f>I166+I168</f>
        <v>0</v>
      </c>
    </row>
    <row r="166" spans="1:9" s="35" customFormat="1">
      <c r="A166" s="42" t="s">
        <v>287</v>
      </c>
      <c r="B166" s="43" t="s">
        <v>288</v>
      </c>
      <c r="C166" s="16">
        <f>C167</f>
        <v>10133</v>
      </c>
      <c r="D166" s="16">
        <f>D167</f>
        <v>7650.9</v>
      </c>
      <c r="E166" s="66">
        <f t="shared" si="10"/>
        <v>-2482.1000000000004</v>
      </c>
      <c r="F166" s="16">
        <f>F167</f>
        <v>9421.6</v>
      </c>
      <c r="G166" s="66">
        <f t="shared" si="11"/>
        <v>1770.7000000000007</v>
      </c>
      <c r="H166" s="16">
        <f t="shared" si="12"/>
        <v>123.14368244258847</v>
      </c>
      <c r="I166" s="16">
        <f>I167</f>
        <v>0</v>
      </c>
    </row>
    <row r="167" spans="1:9" ht="25.5">
      <c r="A167" s="24" t="s">
        <v>289</v>
      </c>
      <c r="B167" s="25" t="s">
        <v>290</v>
      </c>
      <c r="C167" s="26">
        <v>10133</v>
      </c>
      <c r="D167" s="26">
        <v>7650.9</v>
      </c>
      <c r="E167" s="66">
        <f t="shared" si="10"/>
        <v>-2482.1000000000004</v>
      </c>
      <c r="F167" s="26">
        <v>9421.6</v>
      </c>
      <c r="G167" s="66">
        <f t="shared" si="11"/>
        <v>1770.7000000000007</v>
      </c>
      <c r="H167" s="26">
        <f t="shared" si="12"/>
        <v>123.14368244258847</v>
      </c>
      <c r="I167" s="26"/>
    </row>
    <row r="168" spans="1:9" s="35" customFormat="1">
      <c r="A168" s="42" t="s">
        <v>291</v>
      </c>
      <c r="B168" s="43" t="s">
        <v>292</v>
      </c>
      <c r="C168" s="16">
        <f>C169+C171</f>
        <v>1666.6</v>
      </c>
      <c r="D168" s="16">
        <f>D169+D171</f>
        <v>58432.399999999994</v>
      </c>
      <c r="E168" s="66">
        <f t="shared" si="10"/>
        <v>56765.799999999996</v>
      </c>
      <c r="F168" s="16">
        <f>F169+F171</f>
        <v>58638.499999999993</v>
      </c>
      <c r="G168" s="66">
        <f t="shared" si="11"/>
        <v>206.09999999999854</v>
      </c>
      <c r="H168" s="16">
        <f t="shared" si="12"/>
        <v>100.35271527440256</v>
      </c>
      <c r="I168" s="16">
        <f>I169+I171</f>
        <v>0</v>
      </c>
    </row>
    <row r="169" spans="1:9" s="28" customFormat="1" ht="25.5">
      <c r="A169" s="39" t="s">
        <v>293</v>
      </c>
      <c r="B169" s="40" t="s">
        <v>294</v>
      </c>
      <c r="C169" s="27">
        <f>C170</f>
        <v>685.4</v>
      </c>
      <c r="D169" s="27">
        <f>D170</f>
        <v>685.4</v>
      </c>
      <c r="E169" s="66">
        <f t="shared" si="10"/>
        <v>0</v>
      </c>
      <c r="F169" s="27">
        <f>F170</f>
        <v>1016.2</v>
      </c>
      <c r="G169" s="66">
        <f t="shared" si="11"/>
        <v>330.80000000000007</v>
      </c>
      <c r="H169" s="27">
        <f t="shared" si="12"/>
        <v>148.26378756930262</v>
      </c>
      <c r="I169" s="27">
        <f>I170</f>
        <v>0</v>
      </c>
    </row>
    <row r="170" spans="1:9" ht="25.5">
      <c r="A170" s="24" t="s">
        <v>295</v>
      </c>
      <c r="B170" s="25" t="s">
        <v>296</v>
      </c>
      <c r="C170" s="26">
        <v>685.4</v>
      </c>
      <c r="D170" s="26">
        <v>685.4</v>
      </c>
      <c r="E170" s="66">
        <f t="shared" si="10"/>
        <v>0</v>
      </c>
      <c r="F170" s="26">
        <v>1016.2</v>
      </c>
      <c r="G170" s="66">
        <f t="shared" si="11"/>
        <v>330.80000000000007</v>
      </c>
      <c r="H170" s="26">
        <f t="shared" si="12"/>
        <v>148.26378756930262</v>
      </c>
      <c r="I170" s="26"/>
    </row>
    <row r="171" spans="1:9" s="28" customFormat="1">
      <c r="A171" s="39" t="s">
        <v>297</v>
      </c>
      <c r="B171" s="40" t="s">
        <v>298</v>
      </c>
      <c r="C171" s="27">
        <f>SUM(C172:C175)</f>
        <v>981.19999999999993</v>
      </c>
      <c r="D171" s="27">
        <f>SUM(D172:D175)</f>
        <v>57746.999999999993</v>
      </c>
      <c r="E171" s="66">
        <f t="shared" si="10"/>
        <v>56765.799999999996</v>
      </c>
      <c r="F171" s="27">
        <f>SUM(F172:F175)</f>
        <v>57622.299999999996</v>
      </c>
      <c r="G171" s="66">
        <f t="shared" si="11"/>
        <v>-124.69999999999709</v>
      </c>
      <c r="H171" s="27">
        <f t="shared" si="12"/>
        <v>99.784058046305447</v>
      </c>
      <c r="I171" s="27">
        <f>I172</f>
        <v>0</v>
      </c>
    </row>
    <row r="172" spans="1:9" ht="51">
      <c r="A172" s="24" t="s">
        <v>439</v>
      </c>
      <c r="B172" s="25" t="s">
        <v>437</v>
      </c>
      <c r="C172" s="26">
        <v>0</v>
      </c>
      <c r="D172" s="26">
        <v>52940.5</v>
      </c>
      <c r="E172" s="66">
        <f t="shared" si="10"/>
        <v>52940.5</v>
      </c>
      <c r="F172" s="26">
        <v>52944.9</v>
      </c>
      <c r="G172" s="66">
        <f t="shared" si="11"/>
        <v>4.4000000000014552</v>
      </c>
      <c r="H172" s="26">
        <f t="shared" si="12"/>
        <v>100.00831121730999</v>
      </c>
      <c r="I172" s="26"/>
    </row>
    <row r="173" spans="1:9" ht="55.15" customHeight="1">
      <c r="A173" s="24" t="s">
        <v>440</v>
      </c>
      <c r="B173" s="25" t="s">
        <v>438</v>
      </c>
      <c r="C173" s="26">
        <v>0</v>
      </c>
      <c r="D173" s="26">
        <v>2.7</v>
      </c>
      <c r="E173" s="66">
        <f t="shared" si="10"/>
        <v>2.7</v>
      </c>
      <c r="F173" s="26">
        <v>2.7</v>
      </c>
      <c r="G173" s="66">
        <f t="shared" si="11"/>
        <v>0</v>
      </c>
      <c r="H173" s="26">
        <f t="shared" si="12"/>
        <v>100</v>
      </c>
      <c r="I173" s="26"/>
    </row>
    <row r="174" spans="1:9" ht="38.25">
      <c r="A174" s="24" t="s">
        <v>443</v>
      </c>
      <c r="B174" s="25" t="s">
        <v>441</v>
      </c>
      <c r="C174" s="26">
        <v>977.3</v>
      </c>
      <c r="D174" s="26">
        <v>2292.1</v>
      </c>
      <c r="E174" s="66">
        <f t="shared" si="10"/>
        <v>1314.8</v>
      </c>
      <c r="F174" s="26">
        <v>2121.6999999999998</v>
      </c>
      <c r="G174" s="66">
        <f t="shared" si="11"/>
        <v>-170.40000000000009</v>
      </c>
      <c r="H174" s="26">
        <f t="shared" si="12"/>
        <v>92.565769381789622</v>
      </c>
      <c r="I174" s="26"/>
    </row>
    <row r="175" spans="1:9" ht="51">
      <c r="A175" s="24" t="s">
        <v>444</v>
      </c>
      <c r="B175" s="25" t="s">
        <v>442</v>
      </c>
      <c r="C175" s="26">
        <v>3.9</v>
      </c>
      <c r="D175" s="26">
        <v>2511.6999999999998</v>
      </c>
      <c r="E175" s="66">
        <f t="shared" si="10"/>
        <v>2507.7999999999997</v>
      </c>
      <c r="F175" s="26">
        <v>2553</v>
      </c>
      <c r="G175" s="66">
        <f t="shared" si="11"/>
        <v>41.300000000000182</v>
      </c>
      <c r="H175" s="26">
        <f t="shared" si="12"/>
        <v>101.64430465421827</v>
      </c>
      <c r="I175" s="26"/>
    </row>
    <row r="176" spans="1:9" ht="13.15" customHeight="1">
      <c r="A176" s="14" t="s">
        <v>299</v>
      </c>
      <c r="B176" s="19" t="s">
        <v>300</v>
      </c>
      <c r="C176" s="16">
        <f>C177+C179+C187+C192</f>
        <v>40566.300000000003</v>
      </c>
      <c r="D176" s="16">
        <f>D177+D179+D187+D192</f>
        <v>35395.699999999997</v>
      </c>
      <c r="E176" s="66">
        <f t="shared" si="10"/>
        <v>-5170.6000000000058</v>
      </c>
      <c r="F176" s="16">
        <f>F177+F179+F187+F192</f>
        <v>30593.599999999999</v>
      </c>
      <c r="G176" s="66">
        <f t="shared" si="11"/>
        <v>-4802.0999999999985</v>
      </c>
      <c r="H176" s="16">
        <f t="shared" si="12"/>
        <v>86.433097805665653</v>
      </c>
      <c r="I176" s="16">
        <f>I177+I179+I187</f>
        <v>0</v>
      </c>
    </row>
    <row r="177" spans="1:9" s="35" customFormat="1" hidden="1">
      <c r="A177" s="18" t="s">
        <v>301</v>
      </c>
      <c r="B177" s="19" t="s">
        <v>302</v>
      </c>
      <c r="C177" s="16">
        <f>C178</f>
        <v>0</v>
      </c>
      <c r="D177" s="16">
        <f>D178</f>
        <v>0</v>
      </c>
      <c r="E177" s="66">
        <f t="shared" si="10"/>
        <v>0</v>
      </c>
      <c r="F177" s="16">
        <f>F178</f>
        <v>0</v>
      </c>
      <c r="G177" s="66">
        <f t="shared" si="11"/>
        <v>0</v>
      </c>
      <c r="H177" s="16"/>
      <c r="I177" s="16">
        <f>I178</f>
        <v>0</v>
      </c>
    </row>
    <row r="178" spans="1:9" hidden="1">
      <c r="A178" s="49" t="s">
        <v>303</v>
      </c>
      <c r="B178" s="55" t="s">
        <v>304</v>
      </c>
      <c r="C178" s="26">
        <v>0</v>
      </c>
      <c r="D178" s="26">
        <v>0</v>
      </c>
      <c r="E178" s="66">
        <f t="shared" si="10"/>
        <v>0</v>
      </c>
      <c r="F178" s="26">
        <v>0</v>
      </c>
      <c r="G178" s="66">
        <f t="shared" si="11"/>
        <v>0</v>
      </c>
      <c r="H178" s="26"/>
      <c r="I178" s="26"/>
    </row>
    <row r="179" spans="1:9" s="35" customFormat="1" ht="51">
      <c r="A179" s="18" t="s">
        <v>305</v>
      </c>
      <c r="B179" s="19" t="s">
        <v>306</v>
      </c>
      <c r="C179" s="16">
        <f>C180+C185</f>
        <v>35811.300000000003</v>
      </c>
      <c r="D179" s="16">
        <f>D180+D185</f>
        <v>30229.7</v>
      </c>
      <c r="E179" s="66">
        <f t="shared" si="10"/>
        <v>-5581.6000000000022</v>
      </c>
      <c r="F179" s="16">
        <f>F180+F185</f>
        <v>25139.8</v>
      </c>
      <c r="G179" s="66">
        <f t="shared" si="11"/>
        <v>-5089.9000000000015</v>
      </c>
      <c r="H179" s="16">
        <f t="shared" si="12"/>
        <v>83.162585139779736</v>
      </c>
      <c r="I179" s="16">
        <f>I180+I185</f>
        <v>0</v>
      </c>
    </row>
    <row r="180" spans="1:9" s="28" customFormat="1" ht="57.6" customHeight="1">
      <c r="A180" s="56" t="s">
        <v>307</v>
      </c>
      <c r="B180" s="57" t="s">
        <v>308</v>
      </c>
      <c r="C180" s="27">
        <f>C182+C181</f>
        <v>35811.300000000003</v>
      </c>
      <c r="D180" s="27">
        <f>D182+D181</f>
        <v>30095.200000000001</v>
      </c>
      <c r="E180" s="66">
        <f t="shared" si="10"/>
        <v>-5716.1000000000022</v>
      </c>
      <c r="F180" s="27">
        <f>F182+F181</f>
        <v>25005.3</v>
      </c>
      <c r="G180" s="66">
        <f t="shared" si="11"/>
        <v>-5089.9000000000015</v>
      </c>
      <c r="H180" s="27">
        <f t="shared" si="12"/>
        <v>83.087336186501489</v>
      </c>
      <c r="I180" s="27">
        <f>I183+I182</f>
        <v>0</v>
      </c>
    </row>
    <row r="181" spans="1:9" s="28" customFormat="1" ht="55.9" hidden="1" customHeight="1">
      <c r="A181" s="49" t="s">
        <v>309</v>
      </c>
      <c r="B181" s="55" t="s">
        <v>310</v>
      </c>
      <c r="C181" s="31"/>
      <c r="D181" s="31"/>
      <c r="E181" s="66">
        <f t="shared" si="10"/>
        <v>0</v>
      </c>
      <c r="F181" s="31">
        <v>0</v>
      </c>
      <c r="G181" s="66">
        <f t="shared" si="11"/>
        <v>0</v>
      </c>
      <c r="H181" s="31"/>
      <c r="I181" s="31"/>
    </row>
    <row r="182" spans="1:9" ht="58.9" customHeight="1">
      <c r="A182" s="49" t="s">
        <v>311</v>
      </c>
      <c r="B182" s="55" t="s">
        <v>312</v>
      </c>
      <c r="C182" s="26">
        <f>C183+C184</f>
        <v>35811.300000000003</v>
      </c>
      <c r="D182" s="26">
        <f t="shared" ref="D182:F182" si="13">D183+D184</f>
        <v>30095.200000000001</v>
      </c>
      <c r="E182" s="66">
        <f t="shared" si="10"/>
        <v>-5716.1000000000022</v>
      </c>
      <c r="F182" s="26">
        <f t="shared" si="13"/>
        <v>25005.3</v>
      </c>
      <c r="G182" s="66">
        <f t="shared" si="11"/>
        <v>-5089.9000000000015</v>
      </c>
      <c r="H182" s="26">
        <f t="shared" si="12"/>
        <v>83.087336186501489</v>
      </c>
      <c r="I182" s="26"/>
    </row>
    <row r="183" spans="1:9" ht="76.5">
      <c r="A183" s="49" t="s">
        <v>313</v>
      </c>
      <c r="B183" s="55" t="s">
        <v>445</v>
      </c>
      <c r="C183" s="26">
        <v>15527.2</v>
      </c>
      <c r="D183" s="26">
        <v>12498</v>
      </c>
      <c r="E183" s="66">
        <f t="shared" si="10"/>
        <v>-3029.2000000000007</v>
      </c>
      <c r="F183" s="26">
        <v>7224.3</v>
      </c>
      <c r="G183" s="66">
        <f t="shared" si="11"/>
        <v>-5273.7</v>
      </c>
      <c r="H183" s="26">
        <f t="shared" si="12"/>
        <v>57.803648583773402</v>
      </c>
      <c r="I183" s="26"/>
    </row>
    <row r="184" spans="1:9" ht="76.5">
      <c r="A184" s="49" t="s">
        <v>314</v>
      </c>
      <c r="B184" s="55" t="s">
        <v>446</v>
      </c>
      <c r="C184" s="26">
        <v>20284.099999999999</v>
      </c>
      <c r="D184" s="26">
        <v>17597.2</v>
      </c>
      <c r="E184" s="66">
        <f t="shared" si="10"/>
        <v>-2686.8999999999978</v>
      </c>
      <c r="F184" s="26">
        <v>17781</v>
      </c>
      <c r="G184" s="66">
        <f t="shared" si="11"/>
        <v>183.79999999999927</v>
      </c>
      <c r="H184" s="26">
        <f t="shared" si="12"/>
        <v>101.04448434978292</v>
      </c>
      <c r="I184" s="26"/>
    </row>
    <row r="185" spans="1:9" s="28" customFormat="1" ht="58.15" customHeight="1">
      <c r="A185" s="56" t="s">
        <v>315</v>
      </c>
      <c r="B185" s="57" t="s">
        <v>316</v>
      </c>
      <c r="C185" s="27">
        <f>C186</f>
        <v>0</v>
      </c>
      <c r="D185" s="27">
        <f>D186</f>
        <v>134.5</v>
      </c>
      <c r="E185" s="66">
        <f t="shared" si="10"/>
        <v>134.5</v>
      </c>
      <c r="F185" s="27">
        <f>F186</f>
        <v>134.5</v>
      </c>
      <c r="G185" s="66">
        <f t="shared" si="11"/>
        <v>0</v>
      </c>
      <c r="H185" s="27">
        <f t="shared" si="12"/>
        <v>100</v>
      </c>
      <c r="I185" s="27">
        <f>I186</f>
        <v>0</v>
      </c>
    </row>
    <row r="186" spans="1:9" ht="51">
      <c r="A186" s="49" t="s">
        <v>317</v>
      </c>
      <c r="B186" s="55" t="s">
        <v>318</v>
      </c>
      <c r="C186" s="26">
        <v>0</v>
      </c>
      <c r="D186" s="26">
        <v>134.5</v>
      </c>
      <c r="E186" s="66">
        <f t="shared" si="10"/>
        <v>134.5</v>
      </c>
      <c r="F186" s="26">
        <v>134.5</v>
      </c>
      <c r="G186" s="66">
        <f t="shared" si="11"/>
        <v>0</v>
      </c>
      <c r="H186" s="26">
        <f t="shared" si="12"/>
        <v>100</v>
      </c>
      <c r="I186" s="26"/>
    </row>
    <row r="187" spans="1:9" s="35" customFormat="1" ht="25.5">
      <c r="A187" s="58" t="s">
        <v>319</v>
      </c>
      <c r="B187" s="59" t="s">
        <v>320</v>
      </c>
      <c r="C187" s="44">
        <f>C188+C190</f>
        <v>4063</v>
      </c>
      <c r="D187" s="44">
        <f>D188+D190</f>
        <v>3593</v>
      </c>
      <c r="E187" s="66">
        <f t="shared" si="10"/>
        <v>-470</v>
      </c>
      <c r="F187" s="44">
        <f>F188+F190</f>
        <v>3606.6</v>
      </c>
      <c r="G187" s="66">
        <f t="shared" si="11"/>
        <v>13.599999999999909</v>
      </c>
      <c r="H187" s="44">
        <f t="shared" si="12"/>
        <v>100.3785137767882</v>
      </c>
      <c r="I187" s="44">
        <f>I188</f>
        <v>0</v>
      </c>
    </row>
    <row r="188" spans="1:9" s="28" customFormat="1" ht="25.5">
      <c r="A188" s="50" t="s">
        <v>321</v>
      </c>
      <c r="B188" s="60" t="s">
        <v>322</v>
      </c>
      <c r="C188" s="27">
        <f>C189</f>
        <v>4063</v>
      </c>
      <c r="D188" s="27">
        <f>D189</f>
        <v>3503</v>
      </c>
      <c r="E188" s="66">
        <f t="shared" si="10"/>
        <v>-560</v>
      </c>
      <c r="F188" s="27">
        <f>F189</f>
        <v>3513.6</v>
      </c>
      <c r="G188" s="66">
        <f t="shared" si="11"/>
        <v>10.599999999999909</v>
      </c>
      <c r="H188" s="27">
        <f t="shared" si="12"/>
        <v>100.30259777333714</v>
      </c>
      <c r="I188" s="27">
        <f>I189</f>
        <v>0</v>
      </c>
    </row>
    <row r="189" spans="1:9" ht="25.5">
      <c r="A189" s="61" t="s">
        <v>323</v>
      </c>
      <c r="B189" s="55" t="s">
        <v>324</v>
      </c>
      <c r="C189" s="26">
        <v>4063</v>
      </c>
      <c r="D189" s="26">
        <v>3503</v>
      </c>
      <c r="E189" s="66">
        <f t="shared" si="10"/>
        <v>-560</v>
      </c>
      <c r="F189" s="26">
        <v>3513.6</v>
      </c>
      <c r="G189" s="66">
        <f t="shared" si="11"/>
        <v>10.599999999999909</v>
      </c>
      <c r="H189" s="26">
        <f t="shared" si="12"/>
        <v>100.30259777333714</v>
      </c>
      <c r="I189" s="26"/>
    </row>
    <row r="190" spans="1:9" s="28" customFormat="1" ht="42" customHeight="1">
      <c r="A190" s="50" t="s">
        <v>325</v>
      </c>
      <c r="B190" s="60" t="s">
        <v>326</v>
      </c>
      <c r="C190" s="27">
        <f>C191</f>
        <v>0</v>
      </c>
      <c r="D190" s="27">
        <f>D191</f>
        <v>90</v>
      </c>
      <c r="E190" s="66">
        <f t="shared" si="10"/>
        <v>90</v>
      </c>
      <c r="F190" s="27">
        <f>F191</f>
        <v>93</v>
      </c>
      <c r="G190" s="66">
        <f t="shared" si="11"/>
        <v>3</v>
      </c>
      <c r="H190" s="27">
        <f t="shared" si="12"/>
        <v>103.33333333333334</v>
      </c>
      <c r="I190" s="27"/>
    </row>
    <row r="191" spans="1:9" ht="28.9" customHeight="1">
      <c r="A191" s="61" t="s">
        <v>327</v>
      </c>
      <c r="B191" s="55" t="s">
        <v>328</v>
      </c>
      <c r="C191" s="26">
        <v>0</v>
      </c>
      <c r="D191" s="26">
        <v>90</v>
      </c>
      <c r="E191" s="66">
        <f t="shared" si="10"/>
        <v>90</v>
      </c>
      <c r="F191" s="26">
        <v>93</v>
      </c>
      <c r="G191" s="66">
        <f t="shared" si="11"/>
        <v>3</v>
      </c>
      <c r="H191" s="26">
        <f t="shared" si="12"/>
        <v>103.33333333333334</v>
      </c>
      <c r="I191" s="26"/>
    </row>
    <row r="192" spans="1:9" ht="51">
      <c r="A192" s="58" t="s">
        <v>329</v>
      </c>
      <c r="B192" s="59" t="s">
        <v>330</v>
      </c>
      <c r="C192" s="44">
        <f>C193</f>
        <v>692</v>
      </c>
      <c r="D192" s="44">
        <f>D193</f>
        <v>1573</v>
      </c>
      <c r="E192" s="66">
        <f t="shared" si="10"/>
        <v>881</v>
      </c>
      <c r="F192" s="44">
        <f>F193</f>
        <v>1847.2</v>
      </c>
      <c r="G192" s="66">
        <f t="shared" si="11"/>
        <v>274.20000000000005</v>
      </c>
      <c r="H192" s="44">
        <f t="shared" si="12"/>
        <v>117.43165924984108</v>
      </c>
      <c r="I192" s="26"/>
    </row>
    <row r="193" spans="1:9" s="28" customFormat="1" ht="45" customHeight="1">
      <c r="A193" s="50" t="s">
        <v>331</v>
      </c>
      <c r="B193" s="57" t="s">
        <v>332</v>
      </c>
      <c r="C193" s="27">
        <f>C194</f>
        <v>692</v>
      </c>
      <c r="D193" s="27">
        <f>D194</f>
        <v>1573</v>
      </c>
      <c r="E193" s="66">
        <f t="shared" si="10"/>
        <v>881</v>
      </c>
      <c r="F193" s="27">
        <f>F194</f>
        <v>1847.2</v>
      </c>
      <c r="G193" s="66">
        <f t="shared" si="11"/>
        <v>274.20000000000005</v>
      </c>
      <c r="H193" s="27">
        <f t="shared" si="12"/>
        <v>117.43165924984108</v>
      </c>
      <c r="I193" s="27"/>
    </row>
    <row r="194" spans="1:9" ht="56.45" customHeight="1">
      <c r="A194" s="61" t="s">
        <v>333</v>
      </c>
      <c r="B194" s="55" t="s">
        <v>334</v>
      </c>
      <c r="C194" s="26">
        <v>692</v>
      </c>
      <c r="D194" s="26">
        <v>1573</v>
      </c>
      <c r="E194" s="66">
        <f t="shared" si="10"/>
        <v>881</v>
      </c>
      <c r="F194" s="26">
        <v>1847.2</v>
      </c>
      <c r="G194" s="66">
        <f t="shared" si="11"/>
        <v>274.20000000000005</v>
      </c>
      <c r="H194" s="26">
        <f t="shared" si="12"/>
        <v>117.43165924984108</v>
      </c>
      <c r="I194" s="26"/>
    </row>
    <row r="195" spans="1:9" hidden="1">
      <c r="A195" s="14" t="s">
        <v>335</v>
      </c>
      <c r="B195" s="19" t="s">
        <v>336</v>
      </c>
      <c r="C195" s="16">
        <f>C196</f>
        <v>0</v>
      </c>
      <c r="D195" s="16">
        <f>D196</f>
        <v>0</v>
      </c>
      <c r="E195" s="66">
        <f t="shared" si="10"/>
        <v>0</v>
      </c>
      <c r="F195" s="16">
        <f>F196</f>
        <v>0</v>
      </c>
      <c r="G195" s="66">
        <f t="shared" si="11"/>
        <v>0</v>
      </c>
      <c r="H195" s="16" t="e">
        <f t="shared" si="12"/>
        <v>#DIV/0!</v>
      </c>
      <c r="I195" s="16">
        <f>I196</f>
        <v>0</v>
      </c>
    </row>
    <row r="196" spans="1:9" s="35" customFormat="1" ht="25.5" hidden="1">
      <c r="A196" s="18" t="s">
        <v>337</v>
      </c>
      <c r="B196" s="19" t="s">
        <v>338</v>
      </c>
      <c r="C196" s="16">
        <f>C197</f>
        <v>0</v>
      </c>
      <c r="D196" s="16">
        <f>D197</f>
        <v>0</v>
      </c>
      <c r="E196" s="66">
        <f t="shared" si="10"/>
        <v>0</v>
      </c>
      <c r="F196" s="16">
        <f>F197</f>
        <v>0</v>
      </c>
      <c r="G196" s="66">
        <f t="shared" si="11"/>
        <v>0</v>
      </c>
      <c r="H196" s="16" t="e">
        <f t="shared" si="12"/>
        <v>#DIV/0!</v>
      </c>
      <c r="I196" s="16">
        <f>I197</f>
        <v>0</v>
      </c>
    </row>
    <row r="197" spans="1:9" ht="25.5" hidden="1">
      <c r="A197" s="49" t="s">
        <v>339</v>
      </c>
      <c r="B197" s="45" t="s">
        <v>340</v>
      </c>
      <c r="C197" s="26">
        <v>0</v>
      </c>
      <c r="D197" s="26">
        <v>0</v>
      </c>
      <c r="E197" s="66">
        <f t="shared" si="10"/>
        <v>0</v>
      </c>
      <c r="F197" s="26">
        <v>0</v>
      </c>
      <c r="G197" s="66">
        <f t="shared" si="11"/>
        <v>0</v>
      </c>
      <c r="H197" s="26" t="e">
        <f t="shared" si="12"/>
        <v>#DIV/0!</v>
      </c>
      <c r="I197" s="26"/>
    </row>
    <row r="198" spans="1:9">
      <c r="A198" s="14" t="s">
        <v>341</v>
      </c>
      <c r="B198" s="19" t="s">
        <v>342</v>
      </c>
      <c r="C198" s="16">
        <f>C199+C265+C281+C267+C272</f>
        <v>4520.7</v>
      </c>
      <c r="D198" s="16">
        <f>D199+D265+D281+D267+D272+D261</f>
        <v>10806.6</v>
      </c>
      <c r="E198" s="66">
        <f t="shared" si="10"/>
        <v>6285.9000000000005</v>
      </c>
      <c r="F198" s="16">
        <f>F199+F265+F281+F267+F272+F261</f>
        <v>11202.8</v>
      </c>
      <c r="G198" s="66">
        <f t="shared" si="11"/>
        <v>396.19999999999891</v>
      </c>
      <c r="H198" s="16">
        <f t="shared" si="12"/>
        <v>103.66627801528693</v>
      </c>
      <c r="I198" s="16" t="e">
        <f>I199+I205+I206+#REF!+I213+#REF!+I228+I245+#REF!+I248+I281+I284+#REF!+#REF!+#REF!</f>
        <v>#REF!</v>
      </c>
    </row>
    <row r="199" spans="1:9" s="35" customFormat="1" ht="25.5">
      <c r="A199" s="14" t="s">
        <v>548</v>
      </c>
      <c r="B199" s="59" t="s">
        <v>503</v>
      </c>
      <c r="C199" s="44">
        <f>C200+C205+C213+C218+C227+C247+C245+C256</f>
        <v>1273.5999999999999</v>
      </c>
      <c r="D199" s="44">
        <f>D200+D205+D213+D218+D227+D245+D256+D247+D223+D225+D232+D238+D240</f>
        <v>1144.2</v>
      </c>
      <c r="E199" s="66">
        <f t="shared" si="10"/>
        <v>-129.39999999999986</v>
      </c>
      <c r="F199" s="44">
        <f>F200+F205+F213+F218+F227+F245+F256+F247+F223+F225+F232+F238+F240</f>
        <v>1195.6000000000001</v>
      </c>
      <c r="G199" s="66">
        <f t="shared" si="11"/>
        <v>51.400000000000091</v>
      </c>
      <c r="H199" s="44">
        <f t="shared" si="12"/>
        <v>104.4922216395735</v>
      </c>
      <c r="I199" s="44">
        <f>I200+I201</f>
        <v>0</v>
      </c>
    </row>
    <row r="200" spans="1:9" ht="38.25">
      <c r="A200" s="39" t="s">
        <v>526</v>
      </c>
      <c r="B200" s="60" t="s">
        <v>504</v>
      </c>
      <c r="C200" s="23">
        <f>C201</f>
        <v>70</v>
      </c>
      <c r="D200" s="23">
        <f>D201</f>
        <v>24.5</v>
      </c>
      <c r="E200" s="66">
        <f t="shared" si="10"/>
        <v>-45.5</v>
      </c>
      <c r="F200" s="23">
        <f>F201</f>
        <v>24.2</v>
      </c>
      <c r="G200" s="66">
        <f t="shared" si="11"/>
        <v>-0.30000000000000071</v>
      </c>
      <c r="H200" s="23">
        <f t="shared" si="12"/>
        <v>98.775510204081627</v>
      </c>
      <c r="I200" s="23"/>
    </row>
    <row r="201" spans="1:9" ht="51">
      <c r="A201" s="24" t="s">
        <v>527</v>
      </c>
      <c r="B201" s="55" t="s">
        <v>505</v>
      </c>
      <c r="C201" s="31">
        <v>70</v>
      </c>
      <c r="D201" s="31">
        <f>D202++D203+D204</f>
        <v>24.5</v>
      </c>
      <c r="E201" s="66">
        <f t="shared" si="10"/>
        <v>-45.5</v>
      </c>
      <c r="F201" s="31">
        <f>F202++F203+F204</f>
        <v>24.2</v>
      </c>
      <c r="G201" s="66">
        <f t="shared" si="11"/>
        <v>-0.30000000000000071</v>
      </c>
      <c r="H201" s="31">
        <f t="shared" si="12"/>
        <v>98.775510204081627</v>
      </c>
      <c r="I201" s="31"/>
    </row>
    <row r="202" spans="1:9" ht="76.5">
      <c r="A202" s="24" t="s">
        <v>618</v>
      </c>
      <c r="B202" s="55" t="s">
        <v>617</v>
      </c>
      <c r="C202" s="31"/>
      <c r="D202" s="31">
        <v>11</v>
      </c>
      <c r="E202" s="66">
        <f t="shared" si="10"/>
        <v>11</v>
      </c>
      <c r="F202" s="31">
        <v>11.2</v>
      </c>
      <c r="G202" s="66">
        <f t="shared" si="11"/>
        <v>0.19999999999999929</v>
      </c>
      <c r="H202" s="31">
        <f t="shared" si="12"/>
        <v>101.81818181818181</v>
      </c>
      <c r="I202" s="31"/>
    </row>
    <row r="203" spans="1:9" ht="63.75">
      <c r="A203" s="24" t="s">
        <v>650</v>
      </c>
      <c r="B203" s="55" t="s">
        <v>649</v>
      </c>
      <c r="C203" s="31"/>
      <c r="D203" s="31">
        <v>11</v>
      </c>
      <c r="E203" s="66">
        <f t="shared" si="10"/>
        <v>11</v>
      </c>
      <c r="F203" s="31">
        <v>10</v>
      </c>
      <c r="G203" s="66">
        <f t="shared" si="11"/>
        <v>-1</v>
      </c>
      <c r="H203" s="31">
        <f t="shared" si="12"/>
        <v>90.909090909090907</v>
      </c>
      <c r="I203" s="31"/>
    </row>
    <row r="204" spans="1:9" ht="51">
      <c r="A204" s="24" t="s">
        <v>696</v>
      </c>
      <c r="B204" s="55" t="s">
        <v>695</v>
      </c>
      <c r="C204" s="31"/>
      <c r="D204" s="31">
        <v>2.5</v>
      </c>
      <c r="E204" s="66">
        <f t="shared" si="10"/>
        <v>2.5</v>
      </c>
      <c r="F204" s="31">
        <v>3</v>
      </c>
      <c r="G204" s="66">
        <f t="shared" si="11"/>
        <v>0.5</v>
      </c>
      <c r="H204" s="31">
        <f t="shared" si="12"/>
        <v>120</v>
      </c>
      <c r="I204" s="31"/>
    </row>
    <row r="205" spans="1:9" s="35" customFormat="1" ht="51">
      <c r="A205" s="39" t="s">
        <v>528</v>
      </c>
      <c r="B205" s="60" t="s">
        <v>506</v>
      </c>
      <c r="C205" s="23">
        <f>C206</f>
        <v>59</v>
      </c>
      <c r="D205" s="23">
        <f>D206</f>
        <v>306.7</v>
      </c>
      <c r="E205" s="66">
        <f t="shared" si="10"/>
        <v>247.7</v>
      </c>
      <c r="F205" s="23">
        <f>F206</f>
        <v>329.40000000000003</v>
      </c>
      <c r="G205" s="66">
        <f t="shared" si="11"/>
        <v>22.700000000000045</v>
      </c>
      <c r="H205" s="23">
        <f t="shared" si="12"/>
        <v>107.4013694163678</v>
      </c>
      <c r="I205" s="23"/>
    </row>
    <row r="206" spans="1:9" s="67" customFormat="1" ht="63.75">
      <c r="A206" s="37" t="s">
        <v>529</v>
      </c>
      <c r="B206" s="68" t="s">
        <v>507</v>
      </c>
      <c r="C206" s="31">
        <v>59</v>
      </c>
      <c r="D206" s="31">
        <v>306.7</v>
      </c>
      <c r="E206" s="66">
        <f t="shared" si="10"/>
        <v>247.7</v>
      </c>
      <c r="F206" s="31">
        <f>F208+F209+F210+F211+F212+F207</f>
        <v>329.40000000000003</v>
      </c>
      <c r="G206" s="66">
        <f t="shared" si="11"/>
        <v>22.700000000000045</v>
      </c>
      <c r="H206" s="31">
        <f t="shared" si="12"/>
        <v>107.4013694163678</v>
      </c>
      <c r="I206" s="31" t="e">
        <f>#REF!+#REF!</f>
        <v>#REF!</v>
      </c>
    </row>
    <row r="207" spans="1:9" s="67" customFormat="1" ht="102">
      <c r="A207" s="37" t="s">
        <v>698</v>
      </c>
      <c r="B207" s="68" t="s">
        <v>697</v>
      </c>
      <c r="C207" s="31"/>
      <c r="D207" s="31">
        <v>4.5</v>
      </c>
      <c r="E207" s="66">
        <f t="shared" si="10"/>
        <v>4.5</v>
      </c>
      <c r="F207" s="31">
        <v>4</v>
      </c>
      <c r="G207" s="66"/>
      <c r="H207" s="31">
        <f t="shared" si="12"/>
        <v>88.888888888888886</v>
      </c>
      <c r="I207" s="31"/>
    </row>
    <row r="208" spans="1:9" s="67" customFormat="1" ht="89.25">
      <c r="A208" s="37" t="s">
        <v>623</v>
      </c>
      <c r="B208" s="68" t="s">
        <v>619</v>
      </c>
      <c r="C208" s="31"/>
      <c r="D208" s="31">
        <v>36.5</v>
      </c>
      <c r="E208" s="66">
        <f t="shared" si="10"/>
        <v>36.5</v>
      </c>
      <c r="F208" s="31">
        <v>34.5</v>
      </c>
      <c r="G208" s="66">
        <f t="shared" si="11"/>
        <v>-2</v>
      </c>
      <c r="H208" s="31">
        <f t="shared" si="12"/>
        <v>94.520547945205479</v>
      </c>
      <c r="I208" s="31"/>
    </row>
    <row r="209" spans="1:9" s="67" customFormat="1" ht="89.25">
      <c r="A209" s="37" t="s">
        <v>652</v>
      </c>
      <c r="B209" s="68" t="s">
        <v>651</v>
      </c>
      <c r="C209" s="31"/>
      <c r="D209" s="31">
        <v>0.2</v>
      </c>
      <c r="E209" s="66">
        <f t="shared" si="10"/>
        <v>0.2</v>
      </c>
      <c r="F209" s="31">
        <v>0.2</v>
      </c>
      <c r="G209" s="66">
        <f t="shared" si="11"/>
        <v>0</v>
      </c>
      <c r="H209" s="31">
        <f t="shared" si="12"/>
        <v>100</v>
      </c>
      <c r="I209" s="31"/>
    </row>
    <row r="210" spans="1:9" s="67" customFormat="1" ht="110.45" customHeight="1">
      <c r="A210" s="37" t="s">
        <v>624</v>
      </c>
      <c r="B210" s="68" t="s">
        <v>620</v>
      </c>
      <c r="C210" s="31"/>
      <c r="D210" s="31">
        <v>15</v>
      </c>
      <c r="E210" s="66">
        <f t="shared" ref="E210:E282" si="14">D210-C210</f>
        <v>15</v>
      </c>
      <c r="F210" s="31">
        <v>18.8</v>
      </c>
      <c r="G210" s="66">
        <f t="shared" ref="G210:G282" si="15">F210-D210</f>
        <v>3.8000000000000007</v>
      </c>
      <c r="H210" s="31">
        <f t="shared" ref="H210:H272" si="16">F210/D210*100</f>
        <v>125.33333333333334</v>
      </c>
      <c r="I210" s="31"/>
    </row>
    <row r="211" spans="1:9" s="67" customFormat="1" ht="63.75">
      <c r="A211" s="37" t="s">
        <v>625</v>
      </c>
      <c r="B211" s="68" t="s">
        <v>621</v>
      </c>
      <c r="C211" s="31"/>
      <c r="D211" s="31">
        <v>236</v>
      </c>
      <c r="E211" s="66">
        <f t="shared" si="14"/>
        <v>236</v>
      </c>
      <c r="F211" s="31">
        <v>257.8</v>
      </c>
      <c r="G211" s="66">
        <f t="shared" si="15"/>
        <v>21.800000000000011</v>
      </c>
      <c r="H211" s="31">
        <f t="shared" si="16"/>
        <v>109.23728813559323</v>
      </c>
      <c r="I211" s="31"/>
    </row>
    <row r="212" spans="1:9" s="67" customFormat="1" ht="63.75">
      <c r="A212" s="37" t="s">
        <v>626</v>
      </c>
      <c r="B212" s="68" t="s">
        <v>622</v>
      </c>
      <c r="C212" s="31"/>
      <c r="D212" s="31">
        <v>14.5</v>
      </c>
      <c r="E212" s="66">
        <f t="shared" si="14"/>
        <v>14.5</v>
      </c>
      <c r="F212" s="31">
        <v>14.1</v>
      </c>
      <c r="G212" s="66">
        <f t="shared" si="15"/>
        <v>-0.40000000000000036</v>
      </c>
      <c r="H212" s="31">
        <f t="shared" si="16"/>
        <v>97.241379310344826</v>
      </c>
      <c r="I212" s="31"/>
    </row>
    <row r="213" spans="1:9" s="35" customFormat="1" ht="38.25">
      <c r="A213" s="39" t="s">
        <v>530</v>
      </c>
      <c r="B213" s="60" t="s">
        <v>508</v>
      </c>
      <c r="C213" s="23">
        <f>C214</f>
        <v>21</v>
      </c>
      <c r="D213" s="23">
        <f>D214+D217</f>
        <v>107.5</v>
      </c>
      <c r="E213" s="66">
        <f t="shared" si="14"/>
        <v>86.5</v>
      </c>
      <c r="F213" s="23">
        <f>F214+F217</f>
        <v>53.7</v>
      </c>
      <c r="G213" s="66">
        <f t="shared" si="15"/>
        <v>-53.8</v>
      </c>
      <c r="H213" s="23">
        <f t="shared" si="16"/>
        <v>49.953488372093027</v>
      </c>
      <c r="I213" s="23" t="e">
        <f>I214+#REF!+I218+I219+I227+#REF!</f>
        <v>#REF!</v>
      </c>
    </row>
    <row r="214" spans="1:9" ht="51">
      <c r="A214" s="24" t="s">
        <v>543</v>
      </c>
      <c r="B214" s="62" t="s">
        <v>509</v>
      </c>
      <c r="C214" s="31">
        <v>21</v>
      </c>
      <c r="D214" s="31">
        <f>D215+D216</f>
        <v>7.5</v>
      </c>
      <c r="E214" s="66">
        <f t="shared" si="14"/>
        <v>-13.5</v>
      </c>
      <c r="F214" s="31">
        <f>F215+F216</f>
        <v>7.5</v>
      </c>
      <c r="G214" s="66">
        <f t="shared" si="15"/>
        <v>0</v>
      </c>
      <c r="H214" s="31">
        <f t="shared" si="16"/>
        <v>100</v>
      </c>
      <c r="I214" s="31"/>
    </row>
    <row r="215" spans="1:9" ht="56.45" customHeight="1">
      <c r="A215" s="24" t="s">
        <v>628</v>
      </c>
      <c r="B215" s="62" t="s">
        <v>627</v>
      </c>
      <c r="C215" s="31"/>
      <c r="D215" s="31">
        <v>1.3</v>
      </c>
      <c r="E215" s="66">
        <f t="shared" si="14"/>
        <v>1.3</v>
      </c>
      <c r="F215" s="31">
        <v>1.3</v>
      </c>
      <c r="G215" s="66">
        <f t="shared" si="15"/>
        <v>0</v>
      </c>
      <c r="H215" s="31">
        <f t="shared" si="16"/>
        <v>100</v>
      </c>
      <c r="I215" s="31"/>
    </row>
    <row r="216" spans="1:9" ht="51">
      <c r="A216" s="24" t="s">
        <v>654</v>
      </c>
      <c r="B216" s="62" t="s">
        <v>653</v>
      </c>
      <c r="C216" s="31"/>
      <c r="D216" s="31">
        <v>6.2</v>
      </c>
      <c r="E216" s="66">
        <f t="shared" si="14"/>
        <v>6.2</v>
      </c>
      <c r="F216" s="31">
        <v>6.2</v>
      </c>
      <c r="G216" s="66">
        <f t="shared" si="15"/>
        <v>0</v>
      </c>
      <c r="H216" s="31">
        <f t="shared" si="16"/>
        <v>100</v>
      </c>
      <c r="I216" s="31"/>
    </row>
    <row r="217" spans="1:9" ht="43.9" customHeight="1">
      <c r="A217" s="24" t="s">
        <v>559</v>
      </c>
      <c r="B217" s="62" t="s">
        <v>558</v>
      </c>
      <c r="C217" s="31">
        <v>0</v>
      </c>
      <c r="D217" s="31">
        <v>100</v>
      </c>
      <c r="E217" s="66">
        <f t="shared" si="14"/>
        <v>100</v>
      </c>
      <c r="F217" s="31">
        <v>46.2</v>
      </c>
      <c r="G217" s="66">
        <f t="shared" si="15"/>
        <v>-53.8</v>
      </c>
      <c r="H217" s="31">
        <f t="shared" si="16"/>
        <v>46.2</v>
      </c>
      <c r="I217" s="31"/>
    </row>
    <row r="218" spans="1:9" ht="42.6" customHeight="1">
      <c r="A218" s="39" t="s">
        <v>531</v>
      </c>
      <c r="B218" s="60" t="s">
        <v>510</v>
      </c>
      <c r="C218" s="23">
        <f>C219</f>
        <v>97.2</v>
      </c>
      <c r="D218" s="23">
        <f>D219+D222</f>
        <v>48.8</v>
      </c>
      <c r="E218" s="66">
        <f t="shared" si="14"/>
        <v>-48.400000000000006</v>
      </c>
      <c r="F218" s="23">
        <f>F219+F222</f>
        <v>33.799999999999997</v>
      </c>
      <c r="G218" s="66">
        <f t="shared" si="15"/>
        <v>-15</v>
      </c>
      <c r="H218" s="23">
        <f t="shared" si="16"/>
        <v>69.26229508196721</v>
      </c>
      <c r="I218" s="23"/>
    </row>
    <row r="219" spans="1:9" ht="51">
      <c r="A219" s="24" t="s">
        <v>544</v>
      </c>
      <c r="B219" s="62" t="s">
        <v>511</v>
      </c>
      <c r="C219" s="31">
        <v>97.2</v>
      </c>
      <c r="D219" s="31">
        <f>D220+D221</f>
        <v>33.799999999999997</v>
      </c>
      <c r="E219" s="66">
        <f t="shared" si="14"/>
        <v>-63.400000000000006</v>
      </c>
      <c r="F219" s="31">
        <f>F220+F221</f>
        <v>33.799999999999997</v>
      </c>
      <c r="G219" s="66">
        <f t="shared" si="15"/>
        <v>0</v>
      </c>
      <c r="H219" s="31">
        <f t="shared" si="16"/>
        <v>100</v>
      </c>
      <c r="I219" s="31" t="e">
        <f>#REF!</f>
        <v>#REF!</v>
      </c>
    </row>
    <row r="220" spans="1:9" ht="76.5">
      <c r="A220" s="74" t="s">
        <v>656</v>
      </c>
      <c r="B220" s="73" t="s">
        <v>655</v>
      </c>
      <c r="C220" s="31">
        <v>0</v>
      </c>
      <c r="D220" s="31">
        <v>30</v>
      </c>
      <c r="E220" s="66">
        <f t="shared" si="14"/>
        <v>30</v>
      </c>
      <c r="F220" s="31">
        <v>30</v>
      </c>
      <c r="G220" s="66">
        <f t="shared" si="15"/>
        <v>0</v>
      </c>
      <c r="H220" s="31">
        <f t="shared" si="16"/>
        <v>100</v>
      </c>
      <c r="I220" s="31"/>
    </row>
    <row r="221" spans="1:9" ht="76.5">
      <c r="A221" s="74" t="s">
        <v>658</v>
      </c>
      <c r="B221" s="73" t="s">
        <v>657</v>
      </c>
      <c r="C221" s="31">
        <v>0</v>
      </c>
      <c r="D221" s="31">
        <v>3.8</v>
      </c>
      <c r="E221" s="66">
        <f t="shared" si="14"/>
        <v>3.8</v>
      </c>
      <c r="F221" s="31">
        <v>3.8</v>
      </c>
      <c r="G221" s="66">
        <f t="shared" si="15"/>
        <v>0</v>
      </c>
      <c r="H221" s="31">
        <f t="shared" si="16"/>
        <v>100</v>
      </c>
      <c r="I221" s="31"/>
    </row>
    <row r="222" spans="1:9" ht="51">
      <c r="A222" s="24" t="s">
        <v>600</v>
      </c>
      <c r="B222" s="62" t="s">
        <v>599</v>
      </c>
      <c r="C222" s="31">
        <v>0</v>
      </c>
      <c r="D222" s="31">
        <v>15</v>
      </c>
      <c r="E222" s="66">
        <f t="shared" si="14"/>
        <v>15</v>
      </c>
      <c r="F222" s="31">
        <v>0</v>
      </c>
      <c r="G222" s="66">
        <f t="shared" si="15"/>
        <v>-15</v>
      </c>
      <c r="H222" s="31">
        <f t="shared" si="16"/>
        <v>0</v>
      </c>
      <c r="I222" s="31"/>
    </row>
    <row r="223" spans="1:9" ht="38.25">
      <c r="A223" s="24" t="s">
        <v>678</v>
      </c>
      <c r="B223" s="62" t="s">
        <v>677</v>
      </c>
      <c r="C223" s="31">
        <v>0</v>
      </c>
      <c r="D223" s="31">
        <f>D224</f>
        <v>1.5</v>
      </c>
      <c r="E223" s="66">
        <f t="shared" si="14"/>
        <v>1.5</v>
      </c>
      <c r="F223" s="31">
        <f>F224</f>
        <v>1.5</v>
      </c>
      <c r="G223" s="66">
        <f t="shared" si="15"/>
        <v>0</v>
      </c>
      <c r="H223" s="31">
        <f t="shared" si="16"/>
        <v>100</v>
      </c>
      <c r="I223" s="31"/>
    </row>
    <row r="224" spans="1:9" ht="63.75">
      <c r="A224" s="24" t="s">
        <v>693</v>
      </c>
      <c r="B224" s="62" t="s">
        <v>659</v>
      </c>
      <c r="C224" s="31">
        <v>0</v>
      </c>
      <c r="D224" s="31">
        <v>1.5</v>
      </c>
      <c r="E224" s="66">
        <f t="shared" si="14"/>
        <v>1.5</v>
      </c>
      <c r="F224" s="31">
        <v>1.5</v>
      </c>
      <c r="G224" s="66">
        <f t="shared" si="15"/>
        <v>0</v>
      </c>
      <c r="H224" s="31">
        <f t="shared" si="16"/>
        <v>100</v>
      </c>
      <c r="I224" s="31"/>
    </row>
    <row r="225" spans="1:9" ht="38.25">
      <c r="A225" s="39" t="s">
        <v>593</v>
      </c>
      <c r="B225" s="60" t="s">
        <v>591</v>
      </c>
      <c r="C225" s="23">
        <f>C226</f>
        <v>0</v>
      </c>
      <c r="D225" s="23">
        <f>D226</f>
        <v>2.5</v>
      </c>
      <c r="E225" s="66">
        <f t="shared" si="14"/>
        <v>2.5</v>
      </c>
      <c r="F225" s="23">
        <f>F226</f>
        <v>2.5</v>
      </c>
      <c r="G225" s="66">
        <f t="shared" si="15"/>
        <v>0</v>
      </c>
      <c r="H225" s="23">
        <f t="shared" si="16"/>
        <v>100</v>
      </c>
      <c r="I225" s="23"/>
    </row>
    <row r="226" spans="1:9" ht="38.25">
      <c r="A226" s="24" t="s">
        <v>594</v>
      </c>
      <c r="B226" s="62" t="s">
        <v>592</v>
      </c>
      <c r="C226" s="31">
        <v>0</v>
      </c>
      <c r="D226" s="31">
        <v>2.5</v>
      </c>
      <c r="E226" s="66">
        <f t="shared" si="14"/>
        <v>2.5</v>
      </c>
      <c r="F226" s="31">
        <v>2.5</v>
      </c>
      <c r="G226" s="66">
        <f t="shared" si="15"/>
        <v>0</v>
      </c>
      <c r="H226" s="31">
        <f t="shared" si="16"/>
        <v>100</v>
      </c>
      <c r="I226" s="31"/>
    </row>
    <row r="227" spans="1:9" ht="51">
      <c r="A227" s="39" t="s">
        <v>545</v>
      </c>
      <c r="B227" s="60" t="s">
        <v>512</v>
      </c>
      <c r="C227" s="23">
        <f>C228</f>
        <v>410.5</v>
      </c>
      <c r="D227" s="23">
        <f t="shared" ref="D227:F227" si="17">D228</f>
        <v>4.7</v>
      </c>
      <c r="E227" s="66">
        <f t="shared" si="14"/>
        <v>-405.8</v>
      </c>
      <c r="F227" s="23">
        <f t="shared" si="17"/>
        <v>5.8</v>
      </c>
      <c r="G227" s="66">
        <f t="shared" si="15"/>
        <v>1.0999999999999996</v>
      </c>
      <c r="H227" s="23">
        <f t="shared" si="16"/>
        <v>123.40425531914893</v>
      </c>
      <c r="I227" s="23" t="e">
        <f>#REF!</f>
        <v>#REF!</v>
      </c>
    </row>
    <row r="228" spans="1:9" s="35" customFormat="1" ht="63.75">
      <c r="A228" s="24" t="s">
        <v>532</v>
      </c>
      <c r="B228" s="62" t="s">
        <v>513</v>
      </c>
      <c r="C228" s="31">
        <v>410.5</v>
      </c>
      <c r="D228" s="31">
        <f>D230+D231</f>
        <v>4.7</v>
      </c>
      <c r="E228" s="66">
        <f t="shared" si="14"/>
        <v>-405.8</v>
      </c>
      <c r="F228" s="31">
        <f>F230+F231</f>
        <v>5.8</v>
      </c>
      <c r="G228" s="66">
        <f t="shared" si="15"/>
        <v>1.0999999999999996</v>
      </c>
      <c r="H228" s="31">
        <f t="shared" si="16"/>
        <v>123.40425531914893</v>
      </c>
      <c r="I228" s="31">
        <v>0</v>
      </c>
    </row>
    <row r="229" spans="1:9" s="35" customFormat="1" ht="76.5" hidden="1">
      <c r="A229" s="24" t="s">
        <v>662</v>
      </c>
      <c r="B229" s="62" t="s">
        <v>660</v>
      </c>
      <c r="C229" s="31"/>
      <c r="D229" s="31"/>
      <c r="E229" s="66">
        <f t="shared" si="14"/>
        <v>0</v>
      </c>
      <c r="F229" s="31">
        <v>0</v>
      </c>
      <c r="G229" s="66">
        <f t="shared" si="15"/>
        <v>0</v>
      </c>
      <c r="H229" s="31"/>
      <c r="I229" s="31"/>
    </row>
    <row r="230" spans="1:9" s="35" customFormat="1" ht="76.5">
      <c r="A230" s="24" t="s">
        <v>700</v>
      </c>
      <c r="B230" s="62" t="s">
        <v>699</v>
      </c>
      <c r="C230" s="31"/>
      <c r="D230" s="31">
        <v>0.9</v>
      </c>
      <c r="E230" s="66"/>
      <c r="F230" s="31">
        <v>0.7</v>
      </c>
      <c r="G230" s="66"/>
      <c r="H230" s="31">
        <f t="shared" si="16"/>
        <v>77.777777777777771</v>
      </c>
      <c r="I230" s="31"/>
    </row>
    <row r="231" spans="1:9" s="35" customFormat="1" ht="38.25">
      <c r="A231" s="24" t="s">
        <v>663</v>
      </c>
      <c r="B231" s="62" t="s">
        <v>661</v>
      </c>
      <c r="C231" s="31"/>
      <c r="D231" s="31">
        <v>3.8</v>
      </c>
      <c r="E231" s="66">
        <f t="shared" si="14"/>
        <v>3.8</v>
      </c>
      <c r="F231" s="31">
        <v>5.0999999999999996</v>
      </c>
      <c r="G231" s="66">
        <f t="shared" si="15"/>
        <v>1.2999999999999998</v>
      </c>
      <c r="H231" s="31">
        <f t="shared" si="16"/>
        <v>134.21052631578948</v>
      </c>
      <c r="I231" s="31"/>
    </row>
    <row r="232" spans="1:9" s="35" customFormat="1" ht="43.9" customHeight="1">
      <c r="A232" s="39" t="s">
        <v>597</v>
      </c>
      <c r="B232" s="60" t="s">
        <v>595</v>
      </c>
      <c r="C232" s="23">
        <f>C237</f>
        <v>0</v>
      </c>
      <c r="D232" s="23">
        <f>D233</f>
        <v>26.2</v>
      </c>
      <c r="E232" s="66">
        <f t="shared" si="14"/>
        <v>26.2</v>
      </c>
      <c r="F232" s="23">
        <f>F233</f>
        <v>34.4</v>
      </c>
      <c r="G232" s="66">
        <f t="shared" si="15"/>
        <v>8.1999999999999993</v>
      </c>
      <c r="H232" s="23">
        <f t="shared" si="16"/>
        <v>131.29770992366412</v>
      </c>
      <c r="I232" s="23"/>
    </row>
    <row r="233" spans="1:9" s="35" customFormat="1" ht="76.5">
      <c r="A233" s="24" t="s">
        <v>630</v>
      </c>
      <c r="B233" s="62" t="s">
        <v>629</v>
      </c>
      <c r="C233" s="23">
        <v>0</v>
      </c>
      <c r="D233" s="23">
        <f>D234+D235+D236+D237</f>
        <v>26.2</v>
      </c>
      <c r="E233" s="66">
        <f t="shared" si="14"/>
        <v>26.2</v>
      </c>
      <c r="F233" s="31">
        <f>F234+F235+F236+F237</f>
        <v>34.4</v>
      </c>
      <c r="G233" s="66">
        <f t="shared" si="15"/>
        <v>8.1999999999999993</v>
      </c>
      <c r="H233" s="31">
        <f t="shared" si="16"/>
        <v>131.29770992366412</v>
      </c>
      <c r="I233" s="23"/>
    </row>
    <row r="234" spans="1:9" s="35" customFormat="1" ht="84" customHeight="1">
      <c r="A234" s="24" t="s">
        <v>665</v>
      </c>
      <c r="B234" s="62" t="s">
        <v>664</v>
      </c>
      <c r="C234" s="23"/>
      <c r="D234" s="23">
        <v>0.7</v>
      </c>
      <c r="E234" s="66">
        <f t="shared" si="14"/>
        <v>0.7</v>
      </c>
      <c r="F234" s="31">
        <v>0.9</v>
      </c>
      <c r="G234" s="66">
        <f t="shared" si="15"/>
        <v>0.20000000000000007</v>
      </c>
      <c r="H234" s="31">
        <f t="shared" si="16"/>
        <v>128.57142857142858</v>
      </c>
      <c r="I234" s="23"/>
    </row>
    <row r="235" spans="1:9" s="35" customFormat="1" ht="89.25">
      <c r="A235" s="24" t="s">
        <v>667</v>
      </c>
      <c r="B235" s="62" t="s">
        <v>666</v>
      </c>
      <c r="C235" s="31"/>
      <c r="D235" s="31">
        <v>3.5</v>
      </c>
      <c r="E235" s="76">
        <f t="shared" si="14"/>
        <v>3.5</v>
      </c>
      <c r="F235" s="31">
        <v>4.0999999999999996</v>
      </c>
      <c r="G235" s="66">
        <f t="shared" si="15"/>
        <v>0.59999999999999964</v>
      </c>
      <c r="H235" s="31">
        <f t="shared" si="16"/>
        <v>117.14285714285712</v>
      </c>
      <c r="I235" s="23"/>
    </row>
    <row r="236" spans="1:9" s="35" customFormat="1" ht="127.5" hidden="1">
      <c r="A236" s="24" t="s">
        <v>692</v>
      </c>
      <c r="B236" s="62" t="s">
        <v>668</v>
      </c>
      <c r="C236" s="23"/>
      <c r="D236" s="23"/>
      <c r="E236" s="66">
        <f t="shared" si="14"/>
        <v>0</v>
      </c>
      <c r="F236" s="31">
        <v>0</v>
      </c>
      <c r="G236" s="66">
        <f t="shared" si="15"/>
        <v>0</v>
      </c>
      <c r="H236" s="31" t="e">
        <f t="shared" si="16"/>
        <v>#DIV/0!</v>
      </c>
      <c r="I236" s="23"/>
    </row>
    <row r="237" spans="1:9" s="35" customFormat="1" ht="76.5">
      <c r="A237" s="24" t="s">
        <v>598</v>
      </c>
      <c r="B237" s="62" t="s">
        <v>596</v>
      </c>
      <c r="C237" s="31"/>
      <c r="D237" s="31">
        <v>22</v>
      </c>
      <c r="E237" s="66">
        <f t="shared" si="14"/>
        <v>22</v>
      </c>
      <c r="F237" s="31">
        <v>29.4</v>
      </c>
      <c r="G237" s="66">
        <f t="shared" si="15"/>
        <v>7.3999999999999986</v>
      </c>
      <c r="H237" s="31">
        <f t="shared" si="16"/>
        <v>133.63636363636363</v>
      </c>
      <c r="I237" s="31"/>
    </row>
    <row r="238" spans="1:9" s="35" customFormat="1" ht="38.25">
      <c r="A238" s="24" t="s">
        <v>703</v>
      </c>
      <c r="B238" s="62" t="s">
        <v>701</v>
      </c>
      <c r="C238" s="31">
        <v>0</v>
      </c>
      <c r="D238" s="31">
        <f>D239</f>
        <v>0.2</v>
      </c>
      <c r="E238" s="66"/>
      <c r="F238" s="31">
        <f>F239</f>
        <v>0.2</v>
      </c>
      <c r="G238" s="66"/>
      <c r="H238" s="31">
        <f t="shared" si="16"/>
        <v>100</v>
      </c>
      <c r="I238" s="31"/>
    </row>
    <row r="239" spans="1:9" s="35" customFormat="1" ht="51">
      <c r="A239" s="24" t="s">
        <v>704</v>
      </c>
      <c r="B239" s="62" t="s">
        <v>702</v>
      </c>
      <c r="C239" s="31">
        <v>0</v>
      </c>
      <c r="D239" s="31">
        <v>0.2</v>
      </c>
      <c r="E239" s="66"/>
      <c r="F239" s="31">
        <v>0.2</v>
      </c>
      <c r="G239" s="66"/>
      <c r="H239" s="31">
        <f t="shared" si="16"/>
        <v>100</v>
      </c>
      <c r="I239" s="31"/>
    </row>
    <row r="240" spans="1:9" s="35" customFormat="1" ht="38.25">
      <c r="A240" s="24" t="s">
        <v>691</v>
      </c>
      <c r="B240" s="62" t="s">
        <v>669</v>
      </c>
      <c r="C240" s="31">
        <v>0</v>
      </c>
      <c r="D240" s="31">
        <f>D241</f>
        <v>10.5</v>
      </c>
      <c r="E240" s="66">
        <f t="shared" si="14"/>
        <v>10.5</v>
      </c>
      <c r="F240" s="31">
        <f>F241</f>
        <v>9.6999999999999993</v>
      </c>
      <c r="G240" s="66">
        <f t="shared" si="15"/>
        <v>-0.80000000000000071</v>
      </c>
      <c r="H240" s="31">
        <f t="shared" si="16"/>
        <v>92.38095238095238</v>
      </c>
      <c r="I240" s="31"/>
    </row>
    <row r="241" spans="1:9" s="35" customFormat="1" ht="51">
      <c r="A241" s="24" t="s">
        <v>690</v>
      </c>
      <c r="B241" s="62" t="s">
        <v>670</v>
      </c>
      <c r="C241" s="31">
        <v>0</v>
      </c>
      <c r="D241" s="31">
        <f>SUM(D242:D244)</f>
        <v>10.5</v>
      </c>
      <c r="E241" s="66">
        <f t="shared" si="14"/>
        <v>10.5</v>
      </c>
      <c r="F241" s="31">
        <f>SUM(F242:F244)</f>
        <v>9.6999999999999993</v>
      </c>
      <c r="G241" s="66">
        <f t="shared" si="15"/>
        <v>-0.80000000000000071</v>
      </c>
      <c r="H241" s="31">
        <f t="shared" si="16"/>
        <v>92.38095238095238</v>
      </c>
      <c r="I241" s="31"/>
    </row>
    <row r="242" spans="1:9" s="35" customFormat="1" ht="76.5">
      <c r="A242" s="24" t="s">
        <v>689</v>
      </c>
      <c r="B242" s="62" t="s">
        <v>671</v>
      </c>
      <c r="C242" s="31"/>
      <c r="D242" s="31">
        <v>2.2999999999999998</v>
      </c>
      <c r="E242" s="66">
        <f t="shared" si="14"/>
        <v>2.2999999999999998</v>
      </c>
      <c r="F242" s="31">
        <v>2</v>
      </c>
      <c r="G242" s="66">
        <f t="shared" si="15"/>
        <v>-0.29999999999999982</v>
      </c>
      <c r="H242" s="31">
        <f t="shared" si="16"/>
        <v>86.956521739130437</v>
      </c>
      <c r="I242" s="31"/>
    </row>
    <row r="243" spans="1:9" s="35" customFormat="1" ht="96" customHeight="1">
      <c r="A243" s="24" t="s">
        <v>688</v>
      </c>
      <c r="B243" s="62" t="s">
        <v>672</v>
      </c>
      <c r="C243" s="31"/>
      <c r="D243" s="31">
        <v>8</v>
      </c>
      <c r="E243" s="66">
        <f t="shared" si="14"/>
        <v>8</v>
      </c>
      <c r="F243" s="31">
        <v>7.5</v>
      </c>
      <c r="G243" s="66">
        <f t="shared" si="15"/>
        <v>-0.5</v>
      </c>
      <c r="H243" s="31">
        <f t="shared" si="16"/>
        <v>93.75</v>
      </c>
      <c r="I243" s="31"/>
    </row>
    <row r="244" spans="1:9" s="35" customFormat="1" ht="38.25">
      <c r="A244" s="24" t="s">
        <v>706</v>
      </c>
      <c r="B244" s="62" t="s">
        <v>705</v>
      </c>
      <c r="C244" s="31"/>
      <c r="D244" s="31">
        <v>0.2</v>
      </c>
      <c r="E244" s="66">
        <f t="shared" si="14"/>
        <v>0.2</v>
      </c>
      <c r="F244" s="31">
        <v>0.2</v>
      </c>
      <c r="G244" s="66">
        <f t="shared" si="15"/>
        <v>0</v>
      </c>
      <c r="H244" s="31">
        <f t="shared" si="16"/>
        <v>100</v>
      </c>
      <c r="I244" s="31"/>
    </row>
    <row r="245" spans="1:9" s="35" customFormat="1" ht="63.75">
      <c r="A245" s="39" t="s">
        <v>533</v>
      </c>
      <c r="B245" s="60" t="s">
        <v>514</v>
      </c>
      <c r="C245" s="23">
        <f>C246</f>
        <v>12.6</v>
      </c>
      <c r="D245" s="23">
        <f>D246</f>
        <v>0</v>
      </c>
      <c r="E245" s="66">
        <f t="shared" si="14"/>
        <v>-12.6</v>
      </c>
      <c r="F245" s="23">
        <f>F246</f>
        <v>0</v>
      </c>
      <c r="G245" s="66">
        <f t="shared" si="15"/>
        <v>0</v>
      </c>
      <c r="H245" s="23"/>
      <c r="I245" s="23">
        <f>I247</f>
        <v>0</v>
      </c>
    </row>
    <row r="246" spans="1:9" s="32" customFormat="1" ht="76.5">
      <c r="A246" s="24" t="s">
        <v>546</v>
      </c>
      <c r="B246" s="62" t="s">
        <v>515</v>
      </c>
      <c r="C246" s="31">
        <v>12.6</v>
      </c>
      <c r="D246" s="31">
        <v>0</v>
      </c>
      <c r="E246" s="66">
        <f t="shared" si="14"/>
        <v>-12.6</v>
      </c>
      <c r="F246" s="31">
        <v>0</v>
      </c>
      <c r="G246" s="66">
        <f t="shared" si="15"/>
        <v>0</v>
      </c>
      <c r="H246" s="31"/>
      <c r="I246" s="31" t="e">
        <f>#REF!</f>
        <v>#REF!</v>
      </c>
    </row>
    <row r="247" spans="1:9" s="32" customFormat="1" ht="38.25">
      <c r="A247" s="39" t="s">
        <v>534</v>
      </c>
      <c r="B247" s="60" t="s">
        <v>516</v>
      </c>
      <c r="C247" s="23">
        <f>C248</f>
        <v>252.8</v>
      </c>
      <c r="D247" s="23">
        <f>D248+D255</f>
        <v>310.20000000000005</v>
      </c>
      <c r="E247" s="66">
        <f t="shared" si="14"/>
        <v>57.400000000000034</v>
      </c>
      <c r="F247" s="23">
        <f>F248+F255</f>
        <v>357.5</v>
      </c>
      <c r="G247" s="66">
        <f t="shared" si="15"/>
        <v>47.299999999999955</v>
      </c>
      <c r="H247" s="23">
        <f t="shared" si="16"/>
        <v>115.24822695035459</v>
      </c>
      <c r="I247" s="23"/>
    </row>
    <row r="248" spans="1:9" s="35" customFormat="1" ht="55.9" customHeight="1">
      <c r="A248" s="24" t="s">
        <v>535</v>
      </c>
      <c r="B248" s="62" t="s">
        <v>517</v>
      </c>
      <c r="C248" s="31">
        <v>252.8</v>
      </c>
      <c r="D248" s="31">
        <f>SUM(D249:D254)</f>
        <v>307.40000000000003</v>
      </c>
      <c r="E248" s="66">
        <f t="shared" si="14"/>
        <v>54.600000000000023</v>
      </c>
      <c r="F248" s="31">
        <f>F249+F251+F250+F253+F254+F252</f>
        <v>353.3</v>
      </c>
      <c r="G248" s="66">
        <f t="shared" si="15"/>
        <v>45.899999999999977</v>
      </c>
      <c r="H248" s="31">
        <f t="shared" si="16"/>
        <v>114.9316851008458</v>
      </c>
      <c r="I248" s="31">
        <f>I256</f>
        <v>0</v>
      </c>
    </row>
    <row r="249" spans="1:9" s="35" customFormat="1" ht="55.9" customHeight="1">
      <c r="A249" s="24" t="s">
        <v>633</v>
      </c>
      <c r="B249" s="62" t="s">
        <v>631</v>
      </c>
      <c r="C249" s="31"/>
      <c r="D249" s="31">
        <v>220</v>
      </c>
      <c r="E249" s="66">
        <f t="shared" si="14"/>
        <v>220</v>
      </c>
      <c r="F249" s="31">
        <v>223.3</v>
      </c>
      <c r="G249" s="66">
        <f t="shared" si="15"/>
        <v>3.3000000000000114</v>
      </c>
      <c r="H249" s="31">
        <f t="shared" si="16"/>
        <v>101.50000000000001</v>
      </c>
      <c r="I249" s="31"/>
    </row>
    <row r="250" spans="1:9" s="35" customFormat="1" ht="55.9" customHeight="1">
      <c r="A250" s="24" t="s">
        <v>687</v>
      </c>
      <c r="B250" s="62" t="s">
        <v>673</v>
      </c>
      <c r="C250" s="31"/>
      <c r="D250" s="31">
        <v>21</v>
      </c>
      <c r="E250" s="66">
        <f t="shared" si="14"/>
        <v>21</v>
      </c>
      <c r="F250" s="31">
        <v>25.1</v>
      </c>
      <c r="G250" s="66">
        <f t="shared" si="15"/>
        <v>4.1000000000000014</v>
      </c>
      <c r="H250" s="31">
        <f t="shared" si="16"/>
        <v>119.52380952380952</v>
      </c>
      <c r="I250" s="31"/>
    </row>
    <row r="251" spans="1:9" s="35" customFormat="1" ht="55.9" customHeight="1">
      <c r="A251" s="24" t="s">
        <v>634</v>
      </c>
      <c r="B251" s="62" t="s">
        <v>632</v>
      </c>
      <c r="C251" s="31"/>
      <c r="D251" s="31">
        <v>6.1</v>
      </c>
      <c r="E251" s="66">
        <f t="shared" si="14"/>
        <v>6.1</v>
      </c>
      <c r="F251" s="31">
        <v>5.6</v>
      </c>
      <c r="G251" s="66">
        <f t="shared" si="15"/>
        <v>-0.5</v>
      </c>
      <c r="H251" s="31">
        <f t="shared" si="16"/>
        <v>91.803278688524586</v>
      </c>
      <c r="I251" s="31"/>
    </row>
    <row r="252" spans="1:9" s="35" customFormat="1" ht="55.9" customHeight="1">
      <c r="A252" s="24" t="s">
        <v>708</v>
      </c>
      <c r="B252" s="62" t="s">
        <v>707</v>
      </c>
      <c r="C252" s="31"/>
      <c r="D252" s="31">
        <v>35</v>
      </c>
      <c r="E252" s="66">
        <f t="shared" si="14"/>
        <v>35</v>
      </c>
      <c r="F252" s="31">
        <v>45</v>
      </c>
      <c r="G252" s="66">
        <f t="shared" si="15"/>
        <v>10</v>
      </c>
      <c r="H252" s="31">
        <f t="shared" si="16"/>
        <v>128.57142857142858</v>
      </c>
      <c r="I252" s="31"/>
    </row>
    <row r="253" spans="1:9" s="35" customFormat="1" ht="55.9" customHeight="1">
      <c r="A253" s="24" t="s">
        <v>686</v>
      </c>
      <c r="B253" s="62" t="s">
        <v>674</v>
      </c>
      <c r="C253" s="31"/>
      <c r="D253" s="31">
        <v>0.3</v>
      </c>
      <c r="E253" s="66">
        <f t="shared" si="14"/>
        <v>0.3</v>
      </c>
      <c r="F253" s="31">
        <v>0.3</v>
      </c>
      <c r="G253" s="66">
        <f t="shared" si="15"/>
        <v>0</v>
      </c>
      <c r="H253" s="31">
        <f t="shared" si="16"/>
        <v>100</v>
      </c>
      <c r="I253" s="31"/>
    </row>
    <row r="254" spans="1:9" s="35" customFormat="1" ht="55.9" customHeight="1">
      <c r="A254" s="24" t="s">
        <v>685</v>
      </c>
      <c r="B254" s="62" t="s">
        <v>675</v>
      </c>
      <c r="C254" s="31">
        <v>0</v>
      </c>
      <c r="D254" s="31">
        <v>25</v>
      </c>
      <c r="E254" s="66">
        <f t="shared" si="14"/>
        <v>25</v>
      </c>
      <c r="F254" s="31">
        <v>54</v>
      </c>
      <c r="G254" s="66">
        <f t="shared" si="15"/>
        <v>29</v>
      </c>
      <c r="H254" s="31">
        <f t="shared" si="16"/>
        <v>216</v>
      </c>
      <c r="I254" s="31"/>
    </row>
    <row r="255" spans="1:9" s="35" customFormat="1" ht="55.9" customHeight="1">
      <c r="A255" s="24" t="s">
        <v>561</v>
      </c>
      <c r="B255" s="62" t="s">
        <v>560</v>
      </c>
      <c r="C255" s="31">
        <v>0</v>
      </c>
      <c r="D255" s="31">
        <v>2.8</v>
      </c>
      <c r="E255" s="66">
        <f t="shared" si="14"/>
        <v>2.8</v>
      </c>
      <c r="F255" s="31">
        <v>4.2</v>
      </c>
      <c r="G255" s="66">
        <f t="shared" si="15"/>
        <v>1.4000000000000004</v>
      </c>
      <c r="H255" s="31">
        <f t="shared" si="16"/>
        <v>150.00000000000003</v>
      </c>
      <c r="I255" s="31"/>
    </row>
    <row r="256" spans="1:9" ht="51">
      <c r="A256" s="39" t="s">
        <v>536</v>
      </c>
      <c r="B256" s="60" t="s">
        <v>518</v>
      </c>
      <c r="C256" s="23">
        <f>C257</f>
        <v>350.5</v>
      </c>
      <c r="D256" s="23">
        <f t="shared" ref="D256:F256" si="18">D257</f>
        <v>300.89999999999998</v>
      </c>
      <c r="E256" s="66">
        <f t="shared" si="14"/>
        <v>-49.600000000000023</v>
      </c>
      <c r="F256" s="23">
        <f t="shared" si="18"/>
        <v>342.9</v>
      </c>
      <c r="G256" s="66">
        <f t="shared" si="15"/>
        <v>42</v>
      </c>
      <c r="H256" s="23">
        <f t="shared" si="16"/>
        <v>113.95812562313061</v>
      </c>
      <c r="I256" s="23"/>
    </row>
    <row r="257" spans="1:9" ht="51">
      <c r="A257" s="24" t="s">
        <v>537</v>
      </c>
      <c r="B257" s="62" t="s">
        <v>519</v>
      </c>
      <c r="C257" s="31">
        <v>350.5</v>
      </c>
      <c r="D257" s="31">
        <f>D258+D259+D260</f>
        <v>300.89999999999998</v>
      </c>
      <c r="E257" s="66">
        <f t="shared" si="14"/>
        <v>-49.600000000000023</v>
      </c>
      <c r="F257" s="31">
        <f>F259+F260+F258</f>
        <v>342.9</v>
      </c>
      <c r="G257" s="66">
        <f t="shared" si="15"/>
        <v>42</v>
      </c>
      <c r="H257" s="31">
        <f t="shared" si="16"/>
        <v>113.95812562313061</v>
      </c>
      <c r="I257" s="31"/>
    </row>
    <row r="258" spans="1:9" ht="70.900000000000006" customHeight="1">
      <c r="A258" s="24" t="s">
        <v>684</v>
      </c>
      <c r="B258" s="62" t="s">
        <v>676</v>
      </c>
      <c r="C258" s="31"/>
      <c r="D258" s="31">
        <v>1.4</v>
      </c>
      <c r="E258" s="66">
        <f t="shared" si="14"/>
        <v>1.4</v>
      </c>
      <c r="F258" s="31">
        <v>1.3</v>
      </c>
      <c r="G258" s="66">
        <f t="shared" si="15"/>
        <v>-9.9999999999999867E-2</v>
      </c>
      <c r="H258" s="31">
        <f t="shared" si="16"/>
        <v>92.857142857142875</v>
      </c>
      <c r="I258" s="31"/>
    </row>
    <row r="259" spans="1:9" ht="63.75">
      <c r="A259" s="24" t="s">
        <v>637</v>
      </c>
      <c r="B259" s="62" t="s">
        <v>635</v>
      </c>
      <c r="C259" s="31"/>
      <c r="D259" s="31">
        <v>38.799999999999997</v>
      </c>
      <c r="E259" s="66">
        <f t="shared" si="14"/>
        <v>38.799999999999997</v>
      </c>
      <c r="F259" s="31">
        <v>44.7</v>
      </c>
      <c r="G259" s="66">
        <f t="shared" si="15"/>
        <v>5.9000000000000057</v>
      </c>
      <c r="H259" s="31">
        <f t="shared" si="16"/>
        <v>115.20618556701032</v>
      </c>
      <c r="I259" s="31"/>
    </row>
    <row r="260" spans="1:9" ht="63.75">
      <c r="A260" s="24" t="s">
        <v>638</v>
      </c>
      <c r="B260" s="62" t="s">
        <v>636</v>
      </c>
      <c r="C260" s="31"/>
      <c r="D260" s="31">
        <v>260.7</v>
      </c>
      <c r="E260" s="66">
        <f t="shared" si="14"/>
        <v>260.7</v>
      </c>
      <c r="F260" s="31">
        <v>296.89999999999998</v>
      </c>
      <c r="G260" s="66">
        <f t="shared" si="15"/>
        <v>36.199999999999989</v>
      </c>
      <c r="H260" s="31">
        <f t="shared" si="16"/>
        <v>113.88569236670503</v>
      </c>
      <c r="I260" s="31"/>
    </row>
    <row r="261" spans="1:9" ht="70.900000000000006" customHeight="1">
      <c r="A261" s="24" t="s">
        <v>715</v>
      </c>
      <c r="B261" s="62" t="s">
        <v>713</v>
      </c>
      <c r="C261" s="31">
        <v>0</v>
      </c>
      <c r="D261" s="31">
        <f>D262</f>
        <v>162</v>
      </c>
      <c r="E261" s="66"/>
      <c r="F261" s="31">
        <f>F262</f>
        <v>190.9</v>
      </c>
      <c r="G261" s="66"/>
      <c r="H261" s="31">
        <f t="shared" si="16"/>
        <v>117.83950617283952</v>
      </c>
      <c r="I261" s="31"/>
    </row>
    <row r="262" spans="1:9" ht="82.9" customHeight="1">
      <c r="A262" s="24" t="s">
        <v>716</v>
      </c>
      <c r="B262" s="62" t="s">
        <v>714</v>
      </c>
      <c r="C262" s="31"/>
      <c r="D262" s="31">
        <f>SUM(D263:D264)</f>
        <v>162</v>
      </c>
      <c r="E262" s="66"/>
      <c r="F262" s="31">
        <f>SUM(F263:F264)</f>
        <v>190.9</v>
      </c>
      <c r="G262" s="66"/>
      <c r="H262" s="31">
        <f t="shared" si="16"/>
        <v>117.83950617283952</v>
      </c>
      <c r="I262" s="31"/>
    </row>
    <row r="263" spans="1:9" ht="136.9" customHeight="1">
      <c r="A263" s="24" t="s">
        <v>712</v>
      </c>
      <c r="B263" s="62" t="s">
        <v>711</v>
      </c>
      <c r="C263" s="31"/>
      <c r="D263" s="31">
        <v>6</v>
      </c>
      <c r="E263" s="66"/>
      <c r="F263" s="31">
        <v>5</v>
      </c>
      <c r="G263" s="66"/>
      <c r="H263" s="31">
        <f t="shared" si="16"/>
        <v>83.333333333333343</v>
      </c>
      <c r="I263" s="31"/>
    </row>
    <row r="264" spans="1:9" ht="111" customHeight="1">
      <c r="A264" s="24" t="s">
        <v>710</v>
      </c>
      <c r="B264" s="62" t="s">
        <v>709</v>
      </c>
      <c r="C264" s="31"/>
      <c r="D264" s="31">
        <v>156</v>
      </c>
      <c r="E264" s="66"/>
      <c r="F264" s="31">
        <v>185.9</v>
      </c>
      <c r="G264" s="66"/>
      <c r="H264" s="31">
        <f t="shared" si="16"/>
        <v>119.16666666666667</v>
      </c>
      <c r="I264" s="31"/>
    </row>
    <row r="265" spans="1:9" ht="25.5">
      <c r="A265" s="14" t="s">
        <v>547</v>
      </c>
      <c r="B265" s="59" t="s">
        <v>520</v>
      </c>
      <c r="C265" s="44">
        <f>C266</f>
        <v>839.2</v>
      </c>
      <c r="D265" s="44">
        <f t="shared" ref="D265:F265" si="19">D266</f>
        <v>1049.5999999999999</v>
      </c>
      <c r="E265" s="66">
        <f t="shared" si="14"/>
        <v>210.39999999999986</v>
      </c>
      <c r="F265" s="44">
        <f t="shared" si="19"/>
        <v>939</v>
      </c>
      <c r="G265" s="66">
        <f t="shared" si="15"/>
        <v>-110.59999999999991</v>
      </c>
      <c r="H265" s="44">
        <f t="shared" si="16"/>
        <v>89.462652439024396</v>
      </c>
      <c r="I265" s="44"/>
    </row>
    <row r="266" spans="1:9" ht="27.6" customHeight="1">
      <c r="A266" s="24" t="s">
        <v>538</v>
      </c>
      <c r="B266" s="62" t="s">
        <v>521</v>
      </c>
      <c r="C266" s="31">
        <v>839.2</v>
      </c>
      <c r="D266" s="31">
        <v>1049.5999999999999</v>
      </c>
      <c r="E266" s="66">
        <f t="shared" si="14"/>
        <v>210.39999999999986</v>
      </c>
      <c r="F266" s="31">
        <v>939</v>
      </c>
      <c r="G266" s="66">
        <f t="shared" si="15"/>
        <v>-110.59999999999991</v>
      </c>
      <c r="H266" s="31">
        <f t="shared" si="16"/>
        <v>89.462652439024396</v>
      </c>
      <c r="I266" s="31"/>
    </row>
    <row r="267" spans="1:9" ht="27.6" customHeight="1">
      <c r="A267" s="14" t="s">
        <v>563</v>
      </c>
      <c r="B267" s="59" t="s">
        <v>562</v>
      </c>
      <c r="C267" s="44">
        <f>C268+C270</f>
        <v>1428.3000000000002</v>
      </c>
      <c r="D267" s="44">
        <f>D268+D270</f>
        <v>3274.8999999999996</v>
      </c>
      <c r="E267" s="66">
        <f t="shared" si="14"/>
        <v>1846.5999999999995</v>
      </c>
      <c r="F267" s="44">
        <f>F268+F270</f>
        <v>3152.1</v>
      </c>
      <c r="G267" s="66">
        <f t="shared" si="15"/>
        <v>-122.79999999999973</v>
      </c>
      <c r="H267" s="44">
        <f t="shared" si="16"/>
        <v>96.250267183730813</v>
      </c>
      <c r="I267" s="44"/>
    </row>
    <row r="268" spans="1:9" ht="42" customHeight="1">
      <c r="A268" s="39" t="s">
        <v>566</v>
      </c>
      <c r="B268" s="60" t="s">
        <v>564</v>
      </c>
      <c r="C268" s="23">
        <f>C269</f>
        <v>714.2</v>
      </c>
      <c r="D268" s="23">
        <f t="shared" ref="D268:F268" si="20">D269</f>
        <v>2316.1999999999998</v>
      </c>
      <c r="E268" s="66">
        <f t="shared" si="14"/>
        <v>1601.9999999999998</v>
      </c>
      <c r="F268" s="23">
        <f t="shared" si="20"/>
        <v>2101.6999999999998</v>
      </c>
      <c r="G268" s="66">
        <f t="shared" si="15"/>
        <v>-214.5</v>
      </c>
      <c r="H268" s="23">
        <f t="shared" si="16"/>
        <v>90.739141697608147</v>
      </c>
      <c r="I268" s="23"/>
    </row>
    <row r="269" spans="1:9" ht="46.15" customHeight="1">
      <c r="A269" s="24" t="s">
        <v>567</v>
      </c>
      <c r="B269" s="62" t="s">
        <v>565</v>
      </c>
      <c r="C269" s="31">
        <v>714.2</v>
      </c>
      <c r="D269" s="31">
        <v>2316.1999999999998</v>
      </c>
      <c r="E269" s="66">
        <f t="shared" si="14"/>
        <v>1601.9999999999998</v>
      </c>
      <c r="F269" s="31">
        <v>2101.6999999999998</v>
      </c>
      <c r="G269" s="66">
        <f t="shared" si="15"/>
        <v>-214.5</v>
      </c>
      <c r="H269" s="31">
        <f t="shared" si="16"/>
        <v>90.739141697608147</v>
      </c>
      <c r="I269" s="31"/>
    </row>
    <row r="270" spans="1:9" ht="54" customHeight="1">
      <c r="A270" s="39" t="s">
        <v>570</v>
      </c>
      <c r="B270" s="60" t="s">
        <v>568</v>
      </c>
      <c r="C270" s="23">
        <f>C271</f>
        <v>714.1</v>
      </c>
      <c r="D270" s="23">
        <f t="shared" ref="D270:F270" si="21">D271</f>
        <v>958.7</v>
      </c>
      <c r="E270" s="66">
        <f t="shared" si="14"/>
        <v>244.60000000000002</v>
      </c>
      <c r="F270" s="23">
        <f t="shared" si="21"/>
        <v>1050.4000000000001</v>
      </c>
      <c r="G270" s="66">
        <f t="shared" si="15"/>
        <v>91.700000000000045</v>
      </c>
      <c r="H270" s="23">
        <f t="shared" si="16"/>
        <v>109.56503598623135</v>
      </c>
      <c r="I270" s="23"/>
    </row>
    <row r="271" spans="1:9" ht="42" customHeight="1">
      <c r="A271" s="24" t="s">
        <v>571</v>
      </c>
      <c r="B271" s="62" t="s">
        <v>569</v>
      </c>
      <c r="C271" s="31">
        <v>714.1</v>
      </c>
      <c r="D271" s="31">
        <v>958.7</v>
      </c>
      <c r="E271" s="66">
        <f t="shared" si="14"/>
        <v>244.60000000000002</v>
      </c>
      <c r="F271" s="31">
        <v>1050.4000000000001</v>
      </c>
      <c r="G271" s="66">
        <f t="shared" si="15"/>
        <v>91.700000000000045</v>
      </c>
      <c r="H271" s="31">
        <f t="shared" si="16"/>
        <v>109.56503598623135</v>
      </c>
      <c r="I271" s="31"/>
    </row>
    <row r="272" spans="1:9" ht="18" customHeight="1">
      <c r="A272" s="14" t="s">
        <v>576</v>
      </c>
      <c r="B272" s="59" t="s">
        <v>572</v>
      </c>
      <c r="C272" s="44">
        <f>C273</f>
        <v>209.9</v>
      </c>
      <c r="D272" s="44">
        <f t="shared" ref="D272:I272" si="22">D275</f>
        <v>4196.2000000000007</v>
      </c>
      <c r="E272" s="66">
        <f t="shared" si="14"/>
        <v>3986.3000000000006</v>
      </c>
      <c r="F272" s="44">
        <f t="shared" si="22"/>
        <v>4820</v>
      </c>
      <c r="G272" s="66">
        <f t="shared" si="15"/>
        <v>623.79999999999927</v>
      </c>
      <c r="H272" s="44">
        <f t="shared" si="16"/>
        <v>114.86583098994325</v>
      </c>
      <c r="I272" s="44">
        <f t="shared" si="22"/>
        <v>0</v>
      </c>
    </row>
    <row r="273" spans="1:9" ht="27.6" customHeight="1">
      <c r="A273" s="39" t="s">
        <v>603</v>
      </c>
      <c r="B273" s="60" t="s">
        <v>601</v>
      </c>
      <c r="C273" s="23">
        <f t="shared" ref="C273:I273" si="23">C274</f>
        <v>209.9</v>
      </c>
      <c r="D273" s="23">
        <f t="shared" si="23"/>
        <v>0</v>
      </c>
      <c r="E273" s="66">
        <f t="shared" si="14"/>
        <v>-209.9</v>
      </c>
      <c r="F273" s="23">
        <f t="shared" si="23"/>
        <v>0</v>
      </c>
      <c r="G273" s="66">
        <f t="shared" si="15"/>
        <v>0</v>
      </c>
      <c r="H273" s="23"/>
      <c r="I273" s="23">
        <f t="shared" si="23"/>
        <v>0</v>
      </c>
    </row>
    <row r="274" spans="1:9" ht="85.15" customHeight="1">
      <c r="A274" s="24" t="s">
        <v>604</v>
      </c>
      <c r="B274" s="62" t="s">
        <v>602</v>
      </c>
      <c r="C274" s="31">
        <v>209.9</v>
      </c>
      <c r="D274" s="31">
        <v>0</v>
      </c>
      <c r="E274" s="66">
        <f t="shared" si="14"/>
        <v>-209.9</v>
      </c>
      <c r="F274" s="31">
        <v>0</v>
      </c>
      <c r="G274" s="66">
        <f t="shared" si="15"/>
        <v>0</v>
      </c>
      <c r="H274" s="31"/>
      <c r="I274" s="44"/>
    </row>
    <row r="275" spans="1:9" ht="27.6" customHeight="1">
      <c r="A275" s="39" t="s">
        <v>577</v>
      </c>
      <c r="B275" s="60" t="s">
        <v>573</v>
      </c>
      <c r="C275" s="23">
        <f>SUM(C276:C280)</f>
        <v>0</v>
      </c>
      <c r="D275" s="23">
        <f>D276+D280</f>
        <v>4196.2000000000007</v>
      </c>
      <c r="E275" s="66">
        <f t="shared" si="14"/>
        <v>4196.2000000000007</v>
      </c>
      <c r="F275" s="23">
        <f>F276+F280</f>
        <v>4820</v>
      </c>
      <c r="G275" s="66">
        <f t="shared" si="15"/>
        <v>623.79999999999927</v>
      </c>
      <c r="H275" s="23">
        <f t="shared" ref="H275:H335" si="24">F275/D275*100</f>
        <v>114.86583098994325</v>
      </c>
      <c r="I275" s="23">
        <f t="shared" ref="I275" si="25">SUM(I276:I280)</f>
        <v>0</v>
      </c>
    </row>
    <row r="276" spans="1:9" ht="40.9" customHeight="1">
      <c r="A276" s="24" t="s">
        <v>578</v>
      </c>
      <c r="B276" s="62" t="s">
        <v>574</v>
      </c>
      <c r="C276" s="31">
        <v>0</v>
      </c>
      <c r="D276" s="31">
        <f>D277+D278+D279</f>
        <v>4096.2000000000007</v>
      </c>
      <c r="E276" s="66">
        <f t="shared" si="14"/>
        <v>4096.2000000000007</v>
      </c>
      <c r="F276" s="31">
        <f>F277+F278+F279</f>
        <v>4733.8999999999996</v>
      </c>
      <c r="G276" s="66">
        <f t="shared" si="15"/>
        <v>637.69999999999891</v>
      </c>
      <c r="H276" s="31">
        <f t="shared" si="24"/>
        <v>115.56808749572771</v>
      </c>
      <c r="I276" s="31"/>
    </row>
    <row r="277" spans="1:9" ht="46.15" customHeight="1">
      <c r="A277" s="24" t="s">
        <v>578</v>
      </c>
      <c r="B277" s="62" t="s">
        <v>574</v>
      </c>
      <c r="C277" s="31">
        <v>0</v>
      </c>
      <c r="D277" s="31">
        <v>272</v>
      </c>
      <c r="E277" s="66">
        <f t="shared" si="14"/>
        <v>272</v>
      </c>
      <c r="F277" s="31">
        <v>544.1</v>
      </c>
      <c r="G277" s="66">
        <f t="shared" si="15"/>
        <v>272.10000000000002</v>
      </c>
      <c r="H277" s="31">
        <f t="shared" si="24"/>
        <v>200.03676470588238</v>
      </c>
      <c r="I277" s="31"/>
    </row>
    <row r="278" spans="1:9" ht="57" customHeight="1">
      <c r="A278" s="24" t="s">
        <v>641</v>
      </c>
      <c r="B278" s="62" t="s">
        <v>639</v>
      </c>
      <c r="C278" s="31">
        <v>0</v>
      </c>
      <c r="D278" s="31">
        <v>832.4</v>
      </c>
      <c r="E278" s="66">
        <f t="shared" si="14"/>
        <v>832.4</v>
      </c>
      <c r="F278" s="31">
        <v>878</v>
      </c>
      <c r="G278" s="66">
        <f t="shared" si="15"/>
        <v>45.600000000000023</v>
      </c>
      <c r="H278" s="31">
        <f t="shared" si="24"/>
        <v>105.47813551177319</v>
      </c>
      <c r="I278" s="31"/>
    </row>
    <row r="279" spans="1:9" ht="84" customHeight="1">
      <c r="A279" s="24" t="s">
        <v>642</v>
      </c>
      <c r="B279" s="62" t="s">
        <v>640</v>
      </c>
      <c r="C279" s="31">
        <v>0</v>
      </c>
      <c r="D279" s="31">
        <v>2991.8</v>
      </c>
      <c r="E279" s="66">
        <f t="shared" si="14"/>
        <v>2991.8</v>
      </c>
      <c r="F279" s="31">
        <v>3311.8</v>
      </c>
      <c r="G279" s="66">
        <f t="shared" si="15"/>
        <v>320</v>
      </c>
      <c r="H279" s="31">
        <f t="shared" si="24"/>
        <v>110.69590213249549</v>
      </c>
      <c r="I279" s="31"/>
    </row>
    <row r="280" spans="1:9" ht="43.9" customHeight="1">
      <c r="A280" s="24" t="s">
        <v>579</v>
      </c>
      <c r="B280" s="62" t="s">
        <v>575</v>
      </c>
      <c r="C280" s="31">
        <v>0</v>
      </c>
      <c r="D280" s="31">
        <v>100</v>
      </c>
      <c r="E280" s="66">
        <f t="shared" si="14"/>
        <v>100</v>
      </c>
      <c r="F280" s="31">
        <v>86.1</v>
      </c>
      <c r="G280" s="66">
        <f t="shared" si="15"/>
        <v>-13.900000000000006</v>
      </c>
      <c r="H280" s="31">
        <f t="shared" si="24"/>
        <v>86.1</v>
      </c>
      <c r="I280" s="31"/>
    </row>
    <row r="281" spans="1:9" s="35" customFormat="1">
      <c r="A281" s="14" t="s">
        <v>539</v>
      </c>
      <c r="B281" s="59" t="s">
        <v>522</v>
      </c>
      <c r="C281" s="44">
        <f>C282+C284</f>
        <v>769.7</v>
      </c>
      <c r="D281" s="44">
        <f>D282+D284+D283</f>
        <v>979.7</v>
      </c>
      <c r="E281" s="66">
        <f t="shared" si="14"/>
        <v>210</v>
      </c>
      <c r="F281" s="44">
        <f>F282+F284+F283</f>
        <v>905.2</v>
      </c>
      <c r="G281" s="66">
        <f t="shared" si="15"/>
        <v>-74.5</v>
      </c>
      <c r="H281" s="44">
        <f t="shared" si="24"/>
        <v>92.395631315708897</v>
      </c>
      <c r="I281" s="44"/>
    </row>
    <row r="282" spans="1:9" s="35" customFormat="1" ht="46.9" customHeight="1">
      <c r="A282" s="24" t="s">
        <v>540</v>
      </c>
      <c r="B282" s="62" t="s">
        <v>523</v>
      </c>
      <c r="C282" s="31">
        <v>44.7</v>
      </c>
      <c r="D282" s="31">
        <v>44.7</v>
      </c>
      <c r="E282" s="66">
        <f t="shared" si="14"/>
        <v>0</v>
      </c>
      <c r="F282" s="31">
        <v>20.7</v>
      </c>
      <c r="G282" s="66">
        <f t="shared" si="15"/>
        <v>-24.000000000000004</v>
      </c>
      <c r="H282" s="31">
        <f t="shared" si="24"/>
        <v>46.308724832214757</v>
      </c>
      <c r="I282" s="31"/>
    </row>
    <row r="283" spans="1:9" s="35" customFormat="1" ht="58.9" customHeight="1">
      <c r="A283" s="24" t="s">
        <v>581</v>
      </c>
      <c r="B283" s="62" t="s">
        <v>580</v>
      </c>
      <c r="C283" s="31">
        <v>0</v>
      </c>
      <c r="D283" s="31">
        <v>210</v>
      </c>
      <c r="E283" s="66">
        <f t="shared" ref="E283:E346" si="26">D283-C283</f>
        <v>210</v>
      </c>
      <c r="F283" s="31">
        <v>478.2</v>
      </c>
      <c r="G283" s="66">
        <f t="shared" ref="G283:G346" si="27">F283-D283</f>
        <v>268.2</v>
      </c>
      <c r="H283" s="31">
        <f t="shared" si="24"/>
        <v>227.71428571428572</v>
      </c>
      <c r="I283" s="31"/>
    </row>
    <row r="284" spans="1:9" s="35" customFormat="1" ht="19.899999999999999" customHeight="1">
      <c r="A284" s="39" t="s">
        <v>541</v>
      </c>
      <c r="B284" s="60" t="s">
        <v>524</v>
      </c>
      <c r="C284" s="23">
        <f>C285</f>
        <v>725</v>
      </c>
      <c r="D284" s="23">
        <f t="shared" ref="D284:F284" si="28">D285</f>
        <v>725</v>
      </c>
      <c r="E284" s="66">
        <f t="shared" si="26"/>
        <v>0</v>
      </c>
      <c r="F284" s="23">
        <f t="shared" si="28"/>
        <v>406.3</v>
      </c>
      <c r="G284" s="66">
        <f t="shared" si="27"/>
        <v>-318.7</v>
      </c>
      <c r="H284" s="23">
        <f t="shared" si="24"/>
        <v>56.04137931034483</v>
      </c>
      <c r="I284" s="23"/>
    </row>
    <row r="285" spans="1:9" s="32" customFormat="1" ht="38.25">
      <c r="A285" s="24" t="s">
        <v>542</v>
      </c>
      <c r="B285" s="62" t="s">
        <v>525</v>
      </c>
      <c r="C285" s="31">
        <v>725</v>
      </c>
      <c r="D285" s="31">
        <v>725</v>
      </c>
      <c r="E285" s="66">
        <f t="shared" si="26"/>
        <v>0</v>
      </c>
      <c r="F285" s="31">
        <v>406.3</v>
      </c>
      <c r="G285" s="66">
        <f t="shared" si="27"/>
        <v>-318.7</v>
      </c>
      <c r="H285" s="31">
        <f t="shared" si="24"/>
        <v>56.04137931034483</v>
      </c>
      <c r="I285" s="31"/>
    </row>
    <row r="286" spans="1:9">
      <c r="A286" s="14" t="s">
        <v>343</v>
      </c>
      <c r="B286" s="15" t="s">
        <v>344</v>
      </c>
      <c r="C286" s="16">
        <f>C287+C289</f>
        <v>3315.6</v>
      </c>
      <c r="D286" s="16">
        <f>D287+D289</f>
        <v>4003.1</v>
      </c>
      <c r="E286" s="66">
        <f t="shared" si="26"/>
        <v>687.5</v>
      </c>
      <c r="F286" s="16">
        <f>F287+F289</f>
        <v>3211.2000000000003</v>
      </c>
      <c r="G286" s="66">
        <f t="shared" si="27"/>
        <v>-791.89999999999964</v>
      </c>
      <c r="H286" s="16">
        <f t="shared" si="24"/>
        <v>80.217831180834864</v>
      </c>
      <c r="I286" s="16">
        <f>I287+I289</f>
        <v>0</v>
      </c>
    </row>
    <row r="287" spans="1:9" s="35" customFormat="1">
      <c r="A287" s="14" t="s">
        <v>345</v>
      </c>
      <c r="B287" s="15" t="s">
        <v>346</v>
      </c>
      <c r="C287" s="16">
        <f>C288</f>
        <v>0</v>
      </c>
      <c r="D287" s="16">
        <f>D288</f>
        <v>0</v>
      </c>
      <c r="E287" s="66">
        <f t="shared" si="26"/>
        <v>0</v>
      </c>
      <c r="F287" s="16">
        <f>F288</f>
        <v>16.3</v>
      </c>
      <c r="G287" s="66">
        <f t="shared" si="27"/>
        <v>16.3</v>
      </c>
      <c r="H287" s="16"/>
      <c r="I287" s="16">
        <f>I288</f>
        <v>0</v>
      </c>
    </row>
    <row r="288" spans="1:9">
      <c r="A288" s="24" t="s">
        <v>347</v>
      </c>
      <c r="B288" s="25" t="s">
        <v>348</v>
      </c>
      <c r="C288" s="26">
        <v>0</v>
      </c>
      <c r="D288" s="26">
        <v>0</v>
      </c>
      <c r="E288" s="66">
        <f t="shared" si="26"/>
        <v>0</v>
      </c>
      <c r="F288" s="26">
        <v>16.3</v>
      </c>
      <c r="G288" s="66">
        <f t="shared" si="27"/>
        <v>16.3</v>
      </c>
      <c r="H288" s="26"/>
      <c r="I288" s="26"/>
    </row>
    <row r="289" spans="1:11" s="35" customFormat="1">
      <c r="A289" s="14" t="s">
        <v>349</v>
      </c>
      <c r="B289" s="15" t="s">
        <v>350</v>
      </c>
      <c r="C289" s="16">
        <f>C290</f>
        <v>3315.6</v>
      </c>
      <c r="D289" s="16">
        <f>D290</f>
        <v>4003.1</v>
      </c>
      <c r="E289" s="66">
        <f t="shared" si="26"/>
        <v>687.5</v>
      </c>
      <c r="F289" s="16">
        <f>F290</f>
        <v>3194.9</v>
      </c>
      <c r="G289" s="66">
        <f t="shared" si="27"/>
        <v>-808.19999999999982</v>
      </c>
      <c r="H289" s="16">
        <f t="shared" si="24"/>
        <v>79.810646748769713</v>
      </c>
      <c r="I289" s="16">
        <f>I290</f>
        <v>0</v>
      </c>
    </row>
    <row r="290" spans="1:11">
      <c r="A290" s="24" t="s">
        <v>351</v>
      </c>
      <c r="B290" s="25" t="s">
        <v>679</v>
      </c>
      <c r="C290" s="26">
        <v>3315.6</v>
      </c>
      <c r="D290" s="26">
        <v>4003.1</v>
      </c>
      <c r="E290" s="66">
        <f t="shared" si="26"/>
        <v>687.5</v>
      </c>
      <c r="F290" s="26">
        <v>3194.9</v>
      </c>
      <c r="G290" s="66">
        <f t="shared" si="27"/>
        <v>-808.19999999999982</v>
      </c>
      <c r="H290" s="26">
        <f t="shared" si="24"/>
        <v>79.810646748769713</v>
      </c>
      <c r="I290" s="26"/>
    </row>
    <row r="291" spans="1:11">
      <c r="A291" s="14" t="s">
        <v>352</v>
      </c>
      <c r="B291" s="19" t="s">
        <v>353</v>
      </c>
      <c r="C291" s="16">
        <f>C292+C355+C365+C359</f>
        <v>2230090.1</v>
      </c>
      <c r="D291" s="16">
        <f>D292+D355+D365+D359</f>
        <v>2970483.9</v>
      </c>
      <c r="E291" s="66">
        <f t="shared" si="26"/>
        <v>740393.79999999981</v>
      </c>
      <c r="F291" s="16">
        <f>F292+F355+F365+F359</f>
        <v>2399770</v>
      </c>
      <c r="G291" s="66">
        <f t="shared" si="27"/>
        <v>-570713.89999999991</v>
      </c>
      <c r="H291" s="16">
        <f t="shared" si="24"/>
        <v>80.787174103182309</v>
      </c>
      <c r="I291" s="16" t="e">
        <f>I292+I355+I365+I359</f>
        <v>#REF!</v>
      </c>
    </row>
    <row r="292" spans="1:11" ht="25.5">
      <c r="A292" s="46" t="s">
        <v>354</v>
      </c>
      <c r="B292" s="15" t="s">
        <v>355</v>
      </c>
      <c r="C292" s="16">
        <f>C293+C298+C331+C348</f>
        <v>2230090.1</v>
      </c>
      <c r="D292" s="16">
        <f>D293+D298+D331+D348</f>
        <v>2967577</v>
      </c>
      <c r="E292" s="66">
        <f t="shared" si="26"/>
        <v>737486.89999999991</v>
      </c>
      <c r="F292" s="16">
        <f>F293+F298+F331+F348</f>
        <v>2396937.7000000002</v>
      </c>
      <c r="G292" s="66">
        <f t="shared" si="27"/>
        <v>-570639.29999999981</v>
      </c>
      <c r="H292" s="16">
        <f t="shared" si="24"/>
        <v>80.770867950519914</v>
      </c>
      <c r="I292" s="16" t="e">
        <f>I293+I298+I331+I348</f>
        <v>#REF!</v>
      </c>
    </row>
    <row r="293" spans="1:11" s="35" customFormat="1" ht="16.899999999999999" customHeight="1">
      <c r="A293" s="18" t="s">
        <v>467</v>
      </c>
      <c r="B293" s="19" t="s">
        <v>356</v>
      </c>
      <c r="C293" s="16">
        <f>C294+C296</f>
        <v>37334.800000000003</v>
      </c>
      <c r="D293" s="16">
        <f>D294+D296</f>
        <v>104334.8</v>
      </c>
      <c r="E293" s="66">
        <f t="shared" si="26"/>
        <v>67000</v>
      </c>
      <c r="F293" s="16">
        <f>F294+F296</f>
        <v>104334.8</v>
      </c>
      <c r="G293" s="66">
        <f t="shared" si="27"/>
        <v>0</v>
      </c>
      <c r="H293" s="16">
        <f t="shared" si="24"/>
        <v>100</v>
      </c>
      <c r="I293" s="16">
        <f>I294+I296</f>
        <v>0</v>
      </c>
    </row>
    <row r="294" spans="1:11" s="28" customFormat="1">
      <c r="A294" s="56" t="s">
        <v>549</v>
      </c>
      <c r="B294" s="40" t="s">
        <v>358</v>
      </c>
      <c r="C294" s="27">
        <f>C295</f>
        <v>37334.800000000003</v>
      </c>
      <c r="D294" s="27">
        <f>D295</f>
        <v>104334.8</v>
      </c>
      <c r="E294" s="66">
        <f t="shared" si="26"/>
        <v>67000</v>
      </c>
      <c r="F294" s="27">
        <f>F295</f>
        <v>104334.8</v>
      </c>
      <c r="G294" s="66">
        <f t="shared" si="27"/>
        <v>0</v>
      </c>
      <c r="H294" s="27">
        <f t="shared" si="24"/>
        <v>100</v>
      </c>
      <c r="I294" s="27">
        <f>I295</f>
        <v>0</v>
      </c>
    </row>
    <row r="295" spans="1:11">
      <c r="A295" s="49" t="s">
        <v>582</v>
      </c>
      <c r="B295" s="25" t="s">
        <v>360</v>
      </c>
      <c r="C295" s="26">
        <v>37334.800000000003</v>
      </c>
      <c r="D295" s="26">
        <v>104334.8</v>
      </c>
      <c r="E295" s="66">
        <f t="shared" si="26"/>
        <v>67000</v>
      </c>
      <c r="F295" s="26">
        <v>104334.8</v>
      </c>
      <c r="G295" s="66">
        <f t="shared" si="27"/>
        <v>0</v>
      </c>
      <c r="H295" s="26">
        <f t="shared" si="24"/>
        <v>100</v>
      </c>
      <c r="I295" s="26"/>
    </row>
    <row r="296" spans="1:11" s="28" customFormat="1" hidden="1">
      <c r="A296" s="56" t="s">
        <v>357</v>
      </c>
      <c r="B296" s="40" t="s">
        <v>358</v>
      </c>
      <c r="C296" s="27">
        <f>C297</f>
        <v>0</v>
      </c>
      <c r="D296" s="27">
        <f>D297</f>
        <v>0</v>
      </c>
      <c r="E296" s="66">
        <f t="shared" si="26"/>
        <v>0</v>
      </c>
      <c r="F296" s="27">
        <f>F297</f>
        <v>0</v>
      </c>
      <c r="G296" s="66">
        <f t="shared" si="27"/>
        <v>0</v>
      </c>
      <c r="H296" s="27" t="e">
        <f t="shared" si="24"/>
        <v>#DIV/0!</v>
      </c>
      <c r="I296" s="27">
        <f>I297</f>
        <v>0</v>
      </c>
    </row>
    <row r="297" spans="1:11" hidden="1">
      <c r="A297" s="49" t="s">
        <v>359</v>
      </c>
      <c r="B297" s="25" t="s">
        <v>360</v>
      </c>
      <c r="C297" s="26"/>
      <c r="D297" s="26"/>
      <c r="E297" s="66">
        <f t="shared" si="26"/>
        <v>0</v>
      </c>
      <c r="F297" s="26"/>
      <c r="G297" s="66">
        <f t="shared" si="27"/>
        <v>0</v>
      </c>
      <c r="H297" s="26" t="e">
        <f t="shared" si="24"/>
        <v>#DIV/0!</v>
      </c>
      <c r="I297" s="26"/>
    </row>
    <row r="298" spans="1:11" s="35" customFormat="1" ht="27.6" customHeight="1">
      <c r="A298" s="18" t="s">
        <v>468</v>
      </c>
      <c r="B298" s="19" t="s">
        <v>361</v>
      </c>
      <c r="C298" s="16">
        <f>C303+C309+C311+C313+C315+C317+C319+C321+C327+C329+C305+C307+C325</f>
        <v>894650.6</v>
      </c>
      <c r="D298" s="16">
        <f>D303+D309+D311+D313+D315+D317+D319+D321+D327+D329+D305+D307+D325</f>
        <v>1139041.8999999999</v>
      </c>
      <c r="E298" s="66">
        <f t="shared" si="26"/>
        <v>244391.29999999993</v>
      </c>
      <c r="F298" s="16">
        <f>F303+F309+F311+F313+F315+F317+F319+F321+F327+F329+F305+F307+F325</f>
        <v>771318</v>
      </c>
      <c r="G298" s="66">
        <f t="shared" si="27"/>
        <v>-367723.89999999991</v>
      </c>
      <c r="H298" s="16">
        <f t="shared" si="24"/>
        <v>67.716385147903694</v>
      </c>
      <c r="I298" s="16" t="e">
        <f>I299+I329+I303+I317+#REF!+I301+#REF!+#REF!+#REF!+#REF!</f>
        <v>#REF!</v>
      </c>
    </row>
    <row r="299" spans="1:11" s="28" customFormat="1" ht="25.5" hidden="1">
      <c r="A299" s="56" t="s">
        <v>362</v>
      </c>
      <c r="B299" s="40" t="s">
        <v>363</v>
      </c>
      <c r="C299" s="23">
        <f>C300</f>
        <v>0</v>
      </c>
      <c r="D299" s="23">
        <f>D300</f>
        <v>0</v>
      </c>
      <c r="E299" s="66">
        <f t="shared" si="26"/>
        <v>0</v>
      </c>
      <c r="F299" s="23">
        <f>F300</f>
        <v>0</v>
      </c>
      <c r="G299" s="66">
        <f t="shared" si="27"/>
        <v>0</v>
      </c>
      <c r="H299" s="23" t="e">
        <f t="shared" si="24"/>
        <v>#DIV/0!</v>
      </c>
      <c r="I299" s="23">
        <f>I300</f>
        <v>0</v>
      </c>
    </row>
    <row r="300" spans="1:11" ht="25.5" hidden="1">
      <c r="A300" s="49" t="s">
        <v>364</v>
      </c>
      <c r="B300" s="25" t="s">
        <v>365</v>
      </c>
      <c r="C300" s="31">
        <v>0</v>
      </c>
      <c r="D300" s="31">
        <v>0</v>
      </c>
      <c r="E300" s="66">
        <f t="shared" si="26"/>
        <v>0</v>
      </c>
      <c r="F300" s="31">
        <v>0</v>
      </c>
      <c r="G300" s="66">
        <f t="shared" si="27"/>
        <v>0</v>
      </c>
      <c r="H300" s="31" t="e">
        <f t="shared" si="24"/>
        <v>#DIV/0!</v>
      </c>
      <c r="I300" s="31"/>
    </row>
    <row r="301" spans="1:11" s="28" customFormat="1" ht="15.6" hidden="1" customHeight="1">
      <c r="A301" s="56" t="s">
        <v>366</v>
      </c>
      <c r="B301" s="60" t="s">
        <v>367</v>
      </c>
      <c r="C301" s="23">
        <f>C302</f>
        <v>0</v>
      </c>
      <c r="D301" s="23">
        <f>D302</f>
        <v>0</v>
      </c>
      <c r="E301" s="66">
        <f t="shared" si="26"/>
        <v>0</v>
      </c>
      <c r="F301" s="23">
        <f>F302</f>
        <v>0</v>
      </c>
      <c r="G301" s="66">
        <f t="shared" si="27"/>
        <v>0</v>
      </c>
      <c r="H301" s="23" t="e">
        <f t="shared" si="24"/>
        <v>#DIV/0!</v>
      </c>
      <c r="I301" s="23">
        <f>I302</f>
        <v>0</v>
      </c>
    </row>
    <row r="302" spans="1:11" ht="19.149999999999999" hidden="1" customHeight="1">
      <c r="A302" s="49" t="s">
        <v>368</v>
      </c>
      <c r="B302" s="62" t="s">
        <v>369</v>
      </c>
      <c r="C302" s="31">
        <v>0</v>
      </c>
      <c r="D302" s="31">
        <v>0</v>
      </c>
      <c r="E302" s="66">
        <f t="shared" si="26"/>
        <v>0</v>
      </c>
      <c r="F302" s="31">
        <v>0</v>
      </c>
      <c r="G302" s="66">
        <f t="shared" si="27"/>
        <v>0</v>
      </c>
      <c r="H302" s="31" t="e">
        <f t="shared" si="24"/>
        <v>#DIV/0!</v>
      </c>
      <c r="I302" s="31"/>
    </row>
    <row r="303" spans="1:11" s="28" customFormat="1" ht="30" customHeight="1">
      <c r="A303" s="56" t="s">
        <v>370</v>
      </c>
      <c r="B303" s="60" t="s">
        <v>371</v>
      </c>
      <c r="C303" s="23">
        <f>C304</f>
        <v>93562.299999999988</v>
      </c>
      <c r="D303" s="23">
        <f>D304</f>
        <v>123565.4</v>
      </c>
      <c r="E303" s="66">
        <f t="shared" si="26"/>
        <v>30003.100000000006</v>
      </c>
      <c r="F303" s="23">
        <f>F304</f>
        <v>69063.100000000006</v>
      </c>
      <c r="G303" s="66">
        <f t="shared" si="27"/>
        <v>-54502.299999999988</v>
      </c>
      <c r="H303" s="23">
        <f t="shared" si="24"/>
        <v>55.891940624155311</v>
      </c>
      <c r="I303" s="23">
        <f>I304</f>
        <v>0</v>
      </c>
      <c r="K303" s="72"/>
    </row>
    <row r="304" spans="1:11" ht="30" customHeight="1">
      <c r="A304" s="49" t="s">
        <v>372</v>
      </c>
      <c r="B304" s="62" t="s">
        <v>373</v>
      </c>
      <c r="C304" s="31">
        <f>94486.9-924.6</f>
        <v>93562.299999999988</v>
      </c>
      <c r="D304" s="31">
        <v>123565.4</v>
      </c>
      <c r="E304" s="66">
        <f t="shared" si="26"/>
        <v>30003.100000000006</v>
      </c>
      <c r="F304" s="31">
        <v>69063.100000000006</v>
      </c>
      <c r="G304" s="66">
        <f t="shared" si="27"/>
        <v>-54502.299999999988</v>
      </c>
      <c r="H304" s="31">
        <f t="shared" si="24"/>
        <v>55.891940624155311</v>
      </c>
      <c r="I304" s="31"/>
    </row>
    <row r="305" spans="1:9" ht="30" customHeight="1">
      <c r="A305" s="56" t="s">
        <v>607</v>
      </c>
      <c r="B305" s="60" t="s">
        <v>605</v>
      </c>
      <c r="C305" s="23">
        <f t="shared" ref="C305:I305" si="29">C306</f>
        <v>7815.1</v>
      </c>
      <c r="D305" s="23">
        <f t="shared" si="29"/>
        <v>7815.2</v>
      </c>
      <c r="E305" s="66">
        <f t="shared" si="26"/>
        <v>9.9999999999454303E-2</v>
      </c>
      <c r="F305" s="23">
        <f t="shared" si="29"/>
        <v>7815.2</v>
      </c>
      <c r="G305" s="66">
        <f t="shared" si="27"/>
        <v>0</v>
      </c>
      <c r="H305" s="23">
        <f t="shared" si="24"/>
        <v>100</v>
      </c>
      <c r="I305" s="23">
        <f t="shared" si="29"/>
        <v>0</v>
      </c>
    </row>
    <row r="306" spans="1:9" ht="30" customHeight="1">
      <c r="A306" s="49" t="s">
        <v>608</v>
      </c>
      <c r="B306" s="62" t="s">
        <v>606</v>
      </c>
      <c r="C306" s="31">
        <v>7815.1</v>
      </c>
      <c r="D306" s="31">
        <v>7815.2</v>
      </c>
      <c r="E306" s="66">
        <f t="shared" si="26"/>
        <v>9.9999999999454303E-2</v>
      </c>
      <c r="F306" s="31">
        <v>7815.2</v>
      </c>
      <c r="G306" s="66">
        <f t="shared" si="27"/>
        <v>0</v>
      </c>
      <c r="H306" s="31">
        <f t="shared" si="24"/>
        <v>100</v>
      </c>
      <c r="I306" s="31"/>
    </row>
    <row r="307" spans="1:9" ht="30" customHeight="1">
      <c r="A307" s="56" t="s">
        <v>611</v>
      </c>
      <c r="B307" s="60" t="s">
        <v>609</v>
      </c>
      <c r="C307" s="23">
        <f t="shared" ref="C307:I307" si="30">C308</f>
        <v>0</v>
      </c>
      <c r="D307" s="23">
        <f t="shared" si="30"/>
        <v>26315</v>
      </c>
      <c r="E307" s="66">
        <f t="shared" si="26"/>
        <v>26315</v>
      </c>
      <c r="F307" s="23">
        <f t="shared" si="30"/>
        <v>26315</v>
      </c>
      <c r="G307" s="66">
        <f t="shared" si="27"/>
        <v>0</v>
      </c>
      <c r="H307" s="23">
        <f t="shared" si="24"/>
        <v>100</v>
      </c>
      <c r="I307" s="23">
        <f t="shared" si="30"/>
        <v>0</v>
      </c>
    </row>
    <row r="308" spans="1:9" ht="30" customHeight="1">
      <c r="A308" s="49" t="s">
        <v>612</v>
      </c>
      <c r="B308" s="62" t="s">
        <v>610</v>
      </c>
      <c r="C308" s="31">
        <v>0</v>
      </c>
      <c r="D308" s="31">
        <v>26315</v>
      </c>
      <c r="E308" s="66">
        <f t="shared" si="26"/>
        <v>26315</v>
      </c>
      <c r="F308" s="31">
        <v>26315</v>
      </c>
      <c r="G308" s="66">
        <f t="shared" si="27"/>
        <v>0</v>
      </c>
      <c r="H308" s="31">
        <f t="shared" si="24"/>
        <v>100</v>
      </c>
      <c r="I308" s="31"/>
    </row>
    <row r="309" spans="1:9" ht="30" customHeight="1">
      <c r="A309" s="56" t="s">
        <v>585</v>
      </c>
      <c r="B309" s="60" t="s">
        <v>583</v>
      </c>
      <c r="C309" s="23">
        <v>0</v>
      </c>
      <c r="D309" s="23">
        <f>D310</f>
        <v>80700</v>
      </c>
      <c r="E309" s="66">
        <f t="shared" si="26"/>
        <v>80700</v>
      </c>
      <c r="F309" s="23">
        <f>F310</f>
        <v>80700</v>
      </c>
      <c r="G309" s="66">
        <f t="shared" si="27"/>
        <v>0</v>
      </c>
      <c r="H309" s="23">
        <f t="shared" si="24"/>
        <v>100</v>
      </c>
      <c r="I309" s="23"/>
    </row>
    <row r="310" spans="1:9" ht="30" customHeight="1">
      <c r="A310" s="49" t="s">
        <v>586</v>
      </c>
      <c r="B310" s="62" t="s">
        <v>584</v>
      </c>
      <c r="C310" s="31">
        <v>0</v>
      </c>
      <c r="D310" s="31">
        <v>80700</v>
      </c>
      <c r="E310" s="66">
        <f t="shared" si="26"/>
        <v>80700</v>
      </c>
      <c r="F310" s="31">
        <v>80700</v>
      </c>
      <c r="G310" s="66">
        <f t="shared" si="27"/>
        <v>0</v>
      </c>
      <c r="H310" s="31">
        <f t="shared" si="24"/>
        <v>100</v>
      </c>
      <c r="I310" s="31"/>
    </row>
    <row r="311" spans="1:9" ht="30" customHeight="1">
      <c r="A311" s="56" t="s">
        <v>469</v>
      </c>
      <c r="B311" s="60" t="s">
        <v>381</v>
      </c>
      <c r="C311" s="23">
        <f>C312</f>
        <v>0</v>
      </c>
      <c r="D311" s="23">
        <f t="shared" ref="D311:F311" si="31">D312</f>
        <v>9960</v>
      </c>
      <c r="E311" s="66">
        <f t="shared" si="26"/>
        <v>9960</v>
      </c>
      <c r="F311" s="23">
        <f t="shared" si="31"/>
        <v>9960</v>
      </c>
      <c r="G311" s="66">
        <f t="shared" si="27"/>
        <v>0</v>
      </c>
      <c r="H311" s="23">
        <f t="shared" si="24"/>
        <v>100</v>
      </c>
      <c r="I311" s="23"/>
    </row>
    <row r="312" spans="1:9" ht="30" customHeight="1">
      <c r="A312" s="49" t="s">
        <v>470</v>
      </c>
      <c r="B312" s="62" t="s">
        <v>382</v>
      </c>
      <c r="C312" s="31">
        <v>0</v>
      </c>
      <c r="D312" s="31">
        <v>9960</v>
      </c>
      <c r="E312" s="66">
        <f t="shared" si="26"/>
        <v>9960</v>
      </c>
      <c r="F312" s="31">
        <v>9960</v>
      </c>
      <c r="G312" s="66">
        <f t="shared" si="27"/>
        <v>0</v>
      </c>
      <c r="H312" s="31">
        <f t="shared" si="24"/>
        <v>100</v>
      </c>
      <c r="I312" s="31"/>
    </row>
    <row r="313" spans="1:9" ht="30" customHeight="1">
      <c r="A313" s="56" t="s">
        <v>589</v>
      </c>
      <c r="B313" s="60" t="s">
        <v>587</v>
      </c>
      <c r="C313" s="23">
        <f>C314</f>
        <v>0</v>
      </c>
      <c r="D313" s="23">
        <f t="shared" ref="D313:F313" si="32">D314</f>
        <v>575</v>
      </c>
      <c r="E313" s="66">
        <f t="shared" si="26"/>
        <v>575</v>
      </c>
      <c r="F313" s="23">
        <f t="shared" si="32"/>
        <v>575</v>
      </c>
      <c r="G313" s="66">
        <f t="shared" si="27"/>
        <v>0</v>
      </c>
      <c r="H313" s="23">
        <f t="shared" si="24"/>
        <v>100</v>
      </c>
      <c r="I313" s="23"/>
    </row>
    <row r="314" spans="1:9" ht="30" customHeight="1">
      <c r="A314" s="49" t="s">
        <v>590</v>
      </c>
      <c r="B314" s="62" t="s">
        <v>588</v>
      </c>
      <c r="C314" s="31">
        <v>0</v>
      </c>
      <c r="D314" s="31">
        <v>575</v>
      </c>
      <c r="E314" s="66">
        <f t="shared" si="26"/>
        <v>575</v>
      </c>
      <c r="F314" s="31">
        <v>575</v>
      </c>
      <c r="G314" s="66">
        <f t="shared" si="27"/>
        <v>0</v>
      </c>
      <c r="H314" s="31">
        <f t="shared" si="24"/>
        <v>100</v>
      </c>
      <c r="I314" s="31"/>
    </row>
    <row r="315" spans="1:9" ht="20.45" customHeight="1">
      <c r="A315" s="56" t="s">
        <v>471</v>
      </c>
      <c r="B315" s="60" t="s">
        <v>383</v>
      </c>
      <c r="C315" s="23">
        <f>C316</f>
        <v>0</v>
      </c>
      <c r="D315" s="23">
        <f t="shared" ref="D315:I315" si="33">D316</f>
        <v>43247.1</v>
      </c>
      <c r="E315" s="66">
        <f t="shared" si="26"/>
        <v>43247.1</v>
      </c>
      <c r="F315" s="23">
        <f t="shared" si="33"/>
        <v>43247.1</v>
      </c>
      <c r="G315" s="66">
        <f t="shared" si="27"/>
        <v>0</v>
      </c>
      <c r="H315" s="23">
        <f t="shared" si="24"/>
        <v>100</v>
      </c>
      <c r="I315" s="23">
        <f t="shared" si="33"/>
        <v>0</v>
      </c>
    </row>
    <row r="316" spans="1:9" ht="30" customHeight="1">
      <c r="A316" s="49" t="s">
        <v>472</v>
      </c>
      <c r="B316" s="62" t="s">
        <v>384</v>
      </c>
      <c r="C316" s="31">
        <f>32700-32700</f>
        <v>0</v>
      </c>
      <c r="D316" s="31">
        <v>43247.1</v>
      </c>
      <c r="E316" s="66">
        <f t="shared" si="26"/>
        <v>43247.1</v>
      </c>
      <c r="F316" s="31">
        <v>43247.1</v>
      </c>
      <c r="G316" s="66">
        <f t="shared" si="27"/>
        <v>0</v>
      </c>
      <c r="H316" s="31">
        <f t="shared" si="24"/>
        <v>100</v>
      </c>
      <c r="I316" s="31"/>
    </row>
    <row r="317" spans="1:9" hidden="1">
      <c r="A317" s="56" t="s">
        <v>374</v>
      </c>
      <c r="B317" s="60" t="s">
        <v>375</v>
      </c>
      <c r="C317" s="31">
        <f>C318</f>
        <v>0</v>
      </c>
      <c r="D317" s="31">
        <f>D318</f>
        <v>0</v>
      </c>
      <c r="E317" s="66">
        <f t="shared" si="26"/>
        <v>0</v>
      </c>
      <c r="F317" s="31">
        <f>F318</f>
        <v>0</v>
      </c>
      <c r="G317" s="66">
        <f t="shared" si="27"/>
        <v>0</v>
      </c>
      <c r="H317" s="31" t="e">
        <f t="shared" si="24"/>
        <v>#DIV/0!</v>
      </c>
      <c r="I317" s="31">
        <f>I318</f>
        <v>0</v>
      </c>
    </row>
    <row r="318" spans="1:9" hidden="1">
      <c r="A318" s="49" t="s">
        <v>376</v>
      </c>
      <c r="B318" s="62" t="s">
        <v>375</v>
      </c>
      <c r="C318" s="31">
        <v>0</v>
      </c>
      <c r="D318" s="31">
        <v>0</v>
      </c>
      <c r="E318" s="66">
        <f t="shared" si="26"/>
        <v>0</v>
      </c>
      <c r="F318" s="31">
        <v>0</v>
      </c>
      <c r="G318" s="66">
        <f t="shared" si="27"/>
        <v>0</v>
      </c>
      <c r="H318" s="31" t="e">
        <f t="shared" si="24"/>
        <v>#DIV/0!</v>
      </c>
      <c r="I318" s="31"/>
    </row>
    <row r="319" spans="1:9" ht="25.5">
      <c r="A319" s="56" t="s">
        <v>449</v>
      </c>
      <c r="B319" s="60" t="s">
        <v>447</v>
      </c>
      <c r="C319" s="23">
        <f>C320</f>
        <v>433311.8</v>
      </c>
      <c r="D319" s="23">
        <f t="shared" ref="D319:F319" si="34">D320</f>
        <v>239182.9</v>
      </c>
      <c r="E319" s="66">
        <f t="shared" si="26"/>
        <v>-194128.9</v>
      </c>
      <c r="F319" s="23">
        <f t="shared" si="34"/>
        <v>189182.9</v>
      </c>
      <c r="G319" s="66">
        <f t="shared" si="27"/>
        <v>-50000</v>
      </c>
      <c r="H319" s="23">
        <f t="shared" si="24"/>
        <v>79.095495539187795</v>
      </c>
      <c r="I319" s="23"/>
    </row>
    <row r="320" spans="1:9" ht="25.5">
      <c r="A320" s="49" t="s">
        <v>450</v>
      </c>
      <c r="B320" s="62" t="s">
        <v>448</v>
      </c>
      <c r="C320" s="31">
        <v>433311.8</v>
      </c>
      <c r="D320" s="31">
        <v>239182.9</v>
      </c>
      <c r="E320" s="66">
        <f t="shared" si="26"/>
        <v>-194128.9</v>
      </c>
      <c r="F320" s="31">
        <v>189182.9</v>
      </c>
      <c r="G320" s="66">
        <f t="shared" si="27"/>
        <v>-50000</v>
      </c>
      <c r="H320" s="31">
        <f t="shared" si="24"/>
        <v>79.095495539187795</v>
      </c>
      <c r="I320" s="31"/>
    </row>
    <row r="321" spans="1:9" ht="28.9" customHeight="1">
      <c r="A321" s="49" t="s">
        <v>377</v>
      </c>
      <c r="B321" s="62" t="s">
        <v>378</v>
      </c>
      <c r="C321" s="23">
        <f>C322</f>
        <v>20370</v>
      </c>
      <c r="D321" s="23">
        <f>D322</f>
        <v>20370</v>
      </c>
      <c r="E321" s="66">
        <f t="shared" si="26"/>
        <v>0</v>
      </c>
      <c r="F321" s="23">
        <f>F322</f>
        <v>4490.7</v>
      </c>
      <c r="G321" s="66">
        <f t="shared" si="27"/>
        <v>-15879.3</v>
      </c>
      <c r="H321" s="23">
        <f t="shared" si="24"/>
        <v>22.045655375552283</v>
      </c>
      <c r="I321" s="23"/>
    </row>
    <row r="322" spans="1:9" ht="42" customHeight="1">
      <c r="A322" s="49" t="s">
        <v>379</v>
      </c>
      <c r="B322" s="62" t="s">
        <v>380</v>
      </c>
      <c r="C322" s="31">
        <v>20370</v>
      </c>
      <c r="D322" s="31">
        <v>20370</v>
      </c>
      <c r="E322" s="66">
        <f t="shared" si="26"/>
        <v>0</v>
      </c>
      <c r="F322" s="31">
        <v>4490.7</v>
      </c>
      <c r="G322" s="66">
        <f t="shared" si="27"/>
        <v>-15879.3</v>
      </c>
      <c r="H322" s="31">
        <f t="shared" si="24"/>
        <v>22.045655375552283</v>
      </c>
      <c r="I322" s="31"/>
    </row>
    <row r="323" spans="1:9" ht="31.9" hidden="1" customHeight="1">
      <c r="A323" s="49" t="s">
        <v>424</v>
      </c>
      <c r="B323" s="22" t="s">
        <v>423</v>
      </c>
      <c r="C323" s="23">
        <f>C324</f>
        <v>0</v>
      </c>
      <c r="D323" s="23">
        <f>D324</f>
        <v>0</v>
      </c>
      <c r="E323" s="66">
        <f t="shared" si="26"/>
        <v>0</v>
      </c>
      <c r="F323" s="23">
        <f>F324</f>
        <v>0</v>
      </c>
      <c r="G323" s="66">
        <f t="shared" si="27"/>
        <v>0</v>
      </c>
      <c r="H323" s="23" t="e">
        <f t="shared" si="24"/>
        <v>#DIV/0!</v>
      </c>
      <c r="I323" s="31"/>
    </row>
    <row r="324" spans="1:9" ht="33" hidden="1" customHeight="1">
      <c r="A324" s="49" t="s">
        <v>425</v>
      </c>
      <c r="B324" s="30" t="s">
        <v>422</v>
      </c>
      <c r="C324" s="31">
        <v>0</v>
      </c>
      <c r="D324" s="31"/>
      <c r="E324" s="66">
        <f t="shared" si="26"/>
        <v>0</v>
      </c>
      <c r="F324" s="31"/>
      <c r="G324" s="66">
        <f t="shared" si="27"/>
        <v>0</v>
      </c>
      <c r="H324" s="31" t="e">
        <f t="shared" si="24"/>
        <v>#DIV/0!</v>
      </c>
      <c r="I324" s="31"/>
    </row>
    <row r="325" spans="1:9" ht="22.15" customHeight="1">
      <c r="A325" s="50" t="s">
        <v>615</v>
      </c>
      <c r="B325" s="22" t="s">
        <v>613</v>
      </c>
      <c r="C325" s="23">
        <f t="shared" ref="C325:I325" si="35">C326</f>
        <v>6425.9</v>
      </c>
      <c r="D325" s="23">
        <f t="shared" si="35"/>
        <v>6425.9</v>
      </c>
      <c r="E325" s="66">
        <f t="shared" si="26"/>
        <v>0</v>
      </c>
      <c r="F325" s="23">
        <f t="shared" si="35"/>
        <v>262</v>
      </c>
      <c r="G325" s="66">
        <f t="shared" si="27"/>
        <v>-6163.9</v>
      </c>
      <c r="H325" s="23">
        <f t="shared" si="24"/>
        <v>4.0772498793943264</v>
      </c>
      <c r="I325" s="23">
        <f t="shared" si="35"/>
        <v>0</v>
      </c>
    </row>
    <row r="326" spans="1:9" ht="33" customHeight="1">
      <c r="A326" s="61" t="s">
        <v>616</v>
      </c>
      <c r="B326" s="30" t="s">
        <v>614</v>
      </c>
      <c r="C326" s="31">
        <v>6425.9</v>
      </c>
      <c r="D326" s="31">
        <v>6425.9</v>
      </c>
      <c r="E326" s="66">
        <f t="shared" si="26"/>
        <v>0</v>
      </c>
      <c r="F326" s="31">
        <v>262</v>
      </c>
      <c r="G326" s="66">
        <f t="shared" si="27"/>
        <v>-6163.9</v>
      </c>
      <c r="H326" s="31">
        <f t="shared" si="24"/>
        <v>4.0772498793943264</v>
      </c>
      <c r="I326" s="31"/>
    </row>
    <row r="327" spans="1:9" ht="33" hidden="1" customHeight="1">
      <c r="A327" s="50" t="s">
        <v>453</v>
      </c>
      <c r="B327" s="22" t="s">
        <v>451</v>
      </c>
      <c r="C327" s="23">
        <f>C328</f>
        <v>0</v>
      </c>
      <c r="D327" s="23">
        <f>D328</f>
        <v>0</v>
      </c>
      <c r="E327" s="66">
        <f t="shared" si="26"/>
        <v>0</v>
      </c>
      <c r="F327" s="23">
        <f>F328</f>
        <v>0</v>
      </c>
      <c r="G327" s="66">
        <f t="shared" si="27"/>
        <v>0</v>
      </c>
      <c r="H327" s="23"/>
      <c r="I327" s="23"/>
    </row>
    <row r="328" spans="1:9" ht="33" hidden="1" customHeight="1">
      <c r="A328" s="61" t="s">
        <v>454</v>
      </c>
      <c r="B328" s="30" t="s">
        <v>452</v>
      </c>
      <c r="C328" s="31">
        <v>0</v>
      </c>
      <c r="D328" s="31">
        <v>0</v>
      </c>
      <c r="E328" s="66">
        <f t="shared" si="26"/>
        <v>0</v>
      </c>
      <c r="F328" s="31">
        <v>0</v>
      </c>
      <c r="G328" s="66">
        <f t="shared" si="27"/>
        <v>0</v>
      </c>
      <c r="H328" s="31"/>
      <c r="I328" s="31"/>
    </row>
    <row r="329" spans="1:9" s="28" customFormat="1">
      <c r="A329" s="56" t="s">
        <v>473</v>
      </c>
      <c r="B329" s="40" t="s">
        <v>385</v>
      </c>
      <c r="C329" s="23">
        <f>C330</f>
        <v>333165.5</v>
      </c>
      <c r="D329" s="23">
        <f>D330</f>
        <v>580885.4</v>
      </c>
      <c r="E329" s="66">
        <f t="shared" si="26"/>
        <v>247719.90000000002</v>
      </c>
      <c r="F329" s="23">
        <f>F330</f>
        <v>339707</v>
      </c>
      <c r="G329" s="66">
        <f t="shared" si="27"/>
        <v>-241178.40000000002</v>
      </c>
      <c r="H329" s="23">
        <f t="shared" si="24"/>
        <v>58.480898297667657</v>
      </c>
      <c r="I329" s="23">
        <f>I330</f>
        <v>0</v>
      </c>
    </row>
    <row r="330" spans="1:9">
      <c r="A330" s="49" t="s">
        <v>474</v>
      </c>
      <c r="B330" s="25" t="s">
        <v>386</v>
      </c>
      <c r="C330" s="31">
        <f>348793.9-15628.4</f>
        <v>333165.5</v>
      </c>
      <c r="D330" s="31">
        <v>580885.4</v>
      </c>
      <c r="E330" s="66">
        <f t="shared" si="26"/>
        <v>247719.90000000002</v>
      </c>
      <c r="F330" s="31">
        <v>339707</v>
      </c>
      <c r="G330" s="66">
        <f t="shared" si="27"/>
        <v>-241178.40000000002</v>
      </c>
      <c r="H330" s="31">
        <f t="shared" si="24"/>
        <v>58.480898297667657</v>
      </c>
      <c r="I330" s="31"/>
    </row>
    <row r="331" spans="1:9" s="35" customFormat="1">
      <c r="A331" s="18" t="s">
        <v>475</v>
      </c>
      <c r="B331" s="43" t="s">
        <v>387</v>
      </c>
      <c r="C331" s="16">
        <f>C332+C334+C336+C340+C342+C344+C346</f>
        <v>1264598.3</v>
      </c>
      <c r="D331" s="16">
        <f>D332+D334+D336+D340+D342+D344+D346+D338</f>
        <v>1169861.3</v>
      </c>
      <c r="E331" s="66">
        <f t="shared" si="26"/>
        <v>-94737</v>
      </c>
      <c r="F331" s="16">
        <f>F332+F334+F336+F340+F342+F344+F346+F338</f>
        <v>1162899.7</v>
      </c>
      <c r="G331" s="66">
        <f t="shared" si="27"/>
        <v>-6961.6000000000931</v>
      </c>
      <c r="H331" s="16">
        <f t="shared" si="24"/>
        <v>99.404920908145257</v>
      </c>
      <c r="I331" s="16">
        <f t="shared" ref="I331" si="36">I332+I334+I336+I340+I342+I344+I346</f>
        <v>0</v>
      </c>
    </row>
    <row r="332" spans="1:9" s="28" customFormat="1" ht="25.5">
      <c r="A332" s="56" t="s">
        <v>476</v>
      </c>
      <c r="B332" s="40" t="s">
        <v>388</v>
      </c>
      <c r="C332" s="23">
        <f>C333</f>
        <v>1221704</v>
      </c>
      <c r="D332" s="23">
        <f>D333</f>
        <v>1120164.3999999999</v>
      </c>
      <c r="E332" s="66">
        <f t="shared" si="26"/>
        <v>-101539.60000000009</v>
      </c>
      <c r="F332" s="23">
        <f>F333</f>
        <v>1120164.3999999999</v>
      </c>
      <c r="G332" s="66">
        <f t="shared" si="27"/>
        <v>0</v>
      </c>
      <c r="H332" s="23">
        <f t="shared" si="24"/>
        <v>100</v>
      </c>
      <c r="I332" s="23">
        <f>I333</f>
        <v>0</v>
      </c>
    </row>
    <row r="333" spans="1:9" ht="25.5">
      <c r="A333" s="49" t="s">
        <v>477</v>
      </c>
      <c r="B333" s="55" t="s">
        <v>389</v>
      </c>
      <c r="C333" s="31">
        <v>1221704</v>
      </c>
      <c r="D333" s="31">
        <v>1120164.3999999999</v>
      </c>
      <c r="E333" s="66">
        <f t="shared" si="26"/>
        <v>-101539.60000000009</v>
      </c>
      <c r="F333" s="31">
        <v>1120164.3999999999</v>
      </c>
      <c r="G333" s="66">
        <f t="shared" si="27"/>
        <v>0</v>
      </c>
      <c r="H333" s="31">
        <f t="shared" si="24"/>
        <v>100</v>
      </c>
      <c r="I333" s="31"/>
    </row>
    <row r="334" spans="1:9" ht="38.25">
      <c r="A334" s="56" t="s">
        <v>478</v>
      </c>
      <c r="B334" s="40" t="s">
        <v>390</v>
      </c>
      <c r="C334" s="23">
        <f>C335</f>
        <v>29573.599999999999</v>
      </c>
      <c r="D334" s="23">
        <f>D335</f>
        <v>29573.599999999999</v>
      </c>
      <c r="E334" s="66">
        <f t="shared" si="26"/>
        <v>0</v>
      </c>
      <c r="F334" s="23">
        <f>F335</f>
        <v>29573.599999999999</v>
      </c>
      <c r="G334" s="66">
        <f t="shared" si="27"/>
        <v>0</v>
      </c>
      <c r="H334" s="23">
        <f t="shared" si="24"/>
        <v>100</v>
      </c>
      <c r="I334" s="23"/>
    </row>
    <row r="335" spans="1:9" ht="38.25">
      <c r="A335" s="61" t="s">
        <v>479</v>
      </c>
      <c r="B335" s="25" t="s">
        <v>391</v>
      </c>
      <c r="C335" s="31">
        <v>29573.599999999999</v>
      </c>
      <c r="D335" s="31">
        <v>29573.599999999999</v>
      </c>
      <c r="E335" s="66">
        <f t="shared" si="26"/>
        <v>0</v>
      </c>
      <c r="F335" s="31">
        <v>29573.599999999999</v>
      </c>
      <c r="G335" s="66">
        <f t="shared" si="27"/>
        <v>0</v>
      </c>
      <c r="H335" s="31">
        <f t="shared" si="24"/>
        <v>100</v>
      </c>
      <c r="I335" s="31"/>
    </row>
    <row r="336" spans="1:9" ht="46.15" hidden="1" customHeight="1">
      <c r="A336" s="56" t="s">
        <v>480</v>
      </c>
      <c r="B336" s="40" t="s">
        <v>392</v>
      </c>
      <c r="C336" s="23">
        <f>C337</f>
        <v>0</v>
      </c>
      <c r="D336" s="23">
        <f>D337</f>
        <v>0</v>
      </c>
      <c r="E336" s="66">
        <f t="shared" si="26"/>
        <v>0</v>
      </c>
      <c r="F336" s="23">
        <f>F337</f>
        <v>0</v>
      </c>
      <c r="G336" s="66">
        <f t="shared" si="27"/>
        <v>0</v>
      </c>
      <c r="H336" s="23"/>
      <c r="I336" s="23">
        <f>I337</f>
        <v>0</v>
      </c>
    </row>
    <row r="337" spans="1:9" ht="42.6" hidden="1" customHeight="1">
      <c r="A337" s="61" t="s">
        <v>481</v>
      </c>
      <c r="B337" s="25" t="s">
        <v>393</v>
      </c>
      <c r="C337" s="31">
        <v>0</v>
      </c>
      <c r="D337" s="31">
        <v>0</v>
      </c>
      <c r="E337" s="66">
        <f t="shared" si="26"/>
        <v>0</v>
      </c>
      <c r="F337" s="31">
        <v>0</v>
      </c>
      <c r="G337" s="66">
        <f t="shared" si="27"/>
        <v>0</v>
      </c>
      <c r="H337" s="31"/>
      <c r="I337" s="31">
        <v>0</v>
      </c>
    </row>
    <row r="338" spans="1:9" ht="42.6" customHeight="1">
      <c r="A338" s="50" t="s">
        <v>465</v>
      </c>
      <c r="B338" s="22" t="s">
        <v>463</v>
      </c>
      <c r="C338" s="23">
        <v>0</v>
      </c>
      <c r="D338" s="23">
        <f>D339</f>
        <v>1562.3</v>
      </c>
      <c r="E338" s="66">
        <f t="shared" si="26"/>
        <v>1562.3</v>
      </c>
      <c r="F338" s="23">
        <f>F339</f>
        <v>1562.3</v>
      </c>
      <c r="G338" s="66">
        <f t="shared" si="27"/>
        <v>0</v>
      </c>
      <c r="H338" s="23">
        <f t="shared" ref="H338:H375" si="37">F338/D338*100</f>
        <v>100</v>
      </c>
      <c r="I338" s="23"/>
    </row>
    <row r="339" spans="1:9" ht="42.6" customHeight="1">
      <c r="A339" s="61" t="s">
        <v>466</v>
      </c>
      <c r="B339" s="25" t="s">
        <v>464</v>
      </c>
      <c r="C339" s="31">
        <v>0</v>
      </c>
      <c r="D339" s="31">
        <v>1562.3</v>
      </c>
      <c r="E339" s="66">
        <f t="shared" si="26"/>
        <v>1562.3</v>
      </c>
      <c r="F339" s="31">
        <v>1562.3</v>
      </c>
      <c r="G339" s="66">
        <f t="shared" si="27"/>
        <v>0</v>
      </c>
      <c r="H339" s="31">
        <f t="shared" si="37"/>
        <v>100</v>
      </c>
      <c r="I339" s="31"/>
    </row>
    <row r="340" spans="1:9" s="28" customFormat="1" ht="44.45" customHeight="1">
      <c r="A340" s="56" t="s">
        <v>482</v>
      </c>
      <c r="B340" s="22" t="s">
        <v>421</v>
      </c>
      <c r="C340" s="23">
        <f>C341</f>
        <v>3112.8</v>
      </c>
      <c r="D340" s="23">
        <f>D341</f>
        <v>6225.7</v>
      </c>
      <c r="E340" s="66">
        <f t="shared" si="26"/>
        <v>3112.8999999999996</v>
      </c>
      <c r="F340" s="23">
        <f>F341</f>
        <v>3112.9</v>
      </c>
      <c r="G340" s="66">
        <f t="shared" si="27"/>
        <v>-3112.7999999999997</v>
      </c>
      <c r="H340" s="23">
        <f t="shared" si="37"/>
        <v>50.000803122540439</v>
      </c>
      <c r="I340" s="23">
        <f>I341</f>
        <v>0</v>
      </c>
    </row>
    <row r="341" spans="1:9" ht="43.15" customHeight="1">
      <c r="A341" s="49" t="s">
        <v>483</v>
      </c>
      <c r="B341" s="25" t="s">
        <v>420</v>
      </c>
      <c r="C341" s="31">
        <v>3112.8</v>
      </c>
      <c r="D341" s="31">
        <v>6225.7</v>
      </c>
      <c r="E341" s="66">
        <f t="shared" si="26"/>
        <v>3112.8999999999996</v>
      </c>
      <c r="F341" s="31">
        <v>3112.9</v>
      </c>
      <c r="G341" s="66">
        <f t="shared" si="27"/>
        <v>-3112.7999999999997</v>
      </c>
      <c r="H341" s="31">
        <f t="shared" si="37"/>
        <v>50.000803122540439</v>
      </c>
      <c r="I341" s="31">
        <v>0</v>
      </c>
    </row>
    <row r="342" spans="1:9" ht="42.6" customHeight="1">
      <c r="A342" s="56" t="s">
        <v>484</v>
      </c>
      <c r="B342" s="22" t="s">
        <v>394</v>
      </c>
      <c r="C342" s="23">
        <f>C343</f>
        <v>3501.9</v>
      </c>
      <c r="D342" s="23">
        <f>D343</f>
        <v>5836.5</v>
      </c>
      <c r="E342" s="66">
        <f t="shared" si="26"/>
        <v>2334.6</v>
      </c>
      <c r="F342" s="23">
        <f>F343</f>
        <v>2334.6</v>
      </c>
      <c r="G342" s="66">
        <f t="shared" si="27"/>
        <v>-3501.9</v>
      </c>
      <c r="H342" s="23">
        <f t="shared" si="37"/>
        <v>40</v>
      </c>
      <c r="I342" s="31"/>
    </row>
    <row r="343" spans="1:9" ht="43.15" customHeight="1">
      <c r="A343" s="61" t="s">
        <v>485</v>
      </c>
      <c r="B343" s="25" t="s">
        <v>395</v>
      </c>
      <c r="C343" s="31">
        <v>3501.9</v>
      </c>
      <c r="D343" s="31">
        <v>5836.5</v>
      </c>
      <c r="E343" s="66">
        <f t="shared" si="26"/>
        <v>2334.6</v>
      </c>
      <c r="F343" s="31">
        <v>2334.6</v>
      </c>
      <c r="G343" s="66">
        <f t="shared" si="27"/>
        <v>-3501.9</v>
      </c>
      <c r="H343" s="31">
        <f t="shared" si="37"/>
        <v>40</v>
      </c>
      <c r="I343" s="31"/>
    </row>
    <row r="344" spans="1:9" ht="17.45" customHeight="1">
      <c r="A344" s="50" t="s">
        <v>486</v>
      </c>
      <c r="B344" s="22" t="s">
        <v>396</v>
      </c>
      <c r="C344" s="23">
        <f>C345</f>
        <v>5894.8</v>
      </c>
      <c r="D344" s="23">
        <f>D345</f>
        <v>5894.8</v>
      </c>
      <c r="E344" s="66">
        <f t="shared" si="26"/>
        <v>0</v>
      </c>
      <c r="F344" s="23">
        <f>F345</f>
        <v>5547.9</v>
      </c>
      <c r="G344" s="66">
        <f t="shared" si="27"/>
        <v>-346.90000000000055</v>
      </c>
      <c r="H344" s="23">
        <f t="shared" si="37"/>
        <v>94.115152337653512</v>
      </c>
      <c r="I344" s="23"/>
    </row>
    <row r="345" spans="1:9" ht="27.6" customHeight="1">
      <c r="A345" s="49" t="s">
        <v>487</v>
      </c>
      <c r="B345" s="25" t="s">
        <v>397</v>
      </c>
      <c r="C345" s="31">
        <v>5894.8</v>
      </c>
      <c r="D345" s="31">
        <v>5894.8</v>
      </c>
      <c r="E345" s="66">
        <f t="shared" si="26"/>
        <v>0</v>
      </c>
      <c r="F345" s="31">
        <v>5547.9</v>
      </c>
      <c r="G345" s="66">
        <f t="shared" si="27"/>
        <v>-346.90000000000055</v>
      </c>
      <c r="H345" s="31">
        <f t="shared" si="37"/>
        <v>94.115152337653512</v>
      </c>
      <c r="I345" s="31"/>
    </row>
    <row r="346" spans="1:9" s="28" customFormat="1">
      <c r="A346" s="50" t="s">
        <v>488</v>
      </c>
      <c r="B346" s="40" t="s">
        <v>398</v>
      </c>
      <c r="C346" s="23">
        <f>C347</f>
        <v>811.2</v>
      </c>
      <c r="D346" s="23">
        <f>D347</f>
        <v>604</v>
      </c>
      <c r="E346" s="66">
        <f t="shared" si="26"/>
        <v>-207.20000000000005</v>
      </c>
      <c r="F346" s="23">
        <f>F347</f>
        <v>604</v>
      </c>
      <c r="G346" s="66">
        <f t="shared" si="27"/>
        <v>0</v>
      </c>
      <c r="H346" s="23">
        <f t="shared" si="37"/>
        <v>100</v>
      </c>
      <c r="I346" s="23">
        <f>I347</f>
        <v>0</v>
      </c>
    </row>
    <row r="347" spans="1:9">
      <c r="A347" s="61" t="s">
        <v>489</v>
      </c>
      <c r="B347" s="62" t="s">
        <v>399</v>
      </c>
      <c r="C347" s="31">
        <v>811.2</v>
      </c>
      <c r="D347" s="31">
        <v>604</v>
      </c>
      <c r="E347" s="66">
        <f t="shared" ref="E347:E375" si="38">D347-C347</f>
        <v>-207.20000000000005</v>
      </c>
      <c r="F347" s="31">
        <v>604</v>
      </c>
      <c r="G347" s="66">
        <f t="shared" ref="G347:G375" si="39">F347-D347</f>
        <v>0</v>
      </c>
      <c r="H347" s="31">
        <f t="shared" si="37"/>
        <v>100</v>
      </c>
      <c r="I347" s="31"/>
    </row>
    <row r="348" spans="1:9" s="35" customFormat="1">
      <c r="A348" s="58" t="s">
        <v>490</v>
      </c>
      <c r="B348" s="59" t="s">
        <v>400</v>
      </c>
      <c r="C348" s="44">
        <f>C351+C353</f>
        <v>33506.399999999994</v>
      </c>
      <c r="D348" s="44">
        <f>D351+D353+D349</f>
        <v>554339</v>
      </c>
      <c r="E348" s="66">
        <f t="shared" si="38"/>
        <v>520832.6</v>
      </c>
      <c r="F348" s="44">
        <f>F351+F353+F349</f>
        <v>358385.2</v>
      </c>
      <c r="G348" s="66">
        <f t="shared" si="39"/>
        <v>-195953.8</v>
      </c>
      <c r="H348" s="44">
        <f t="shared" si="37"/>
        <v>64.650908559563732</v>
      </c>
      <c r="I348" s="44" t="e">
        <f>I349+I353+I351+#REF!+#REF!</f>
        <v>#REF!</v>
      </c>
    </row>
    <row r="349" spans="1:9" ht="38.25">
      <c r="A349" s="61" t="s">
        <v>720</v>
      </c>
      <c r="B349" s="62" t="s">
        <v>717</v>
      </c>
      <c r="C349" s="31">
        <f>C350</f>
        <v>0</v>
      </c>
      <c r="D349" s="31">
        <f>D350</f>
        <v>5703.7</v>
      </c>
      <c r="E349" s="66">
        <f t="shared" si="38"/>
        <v>5703.7</v>
      </c>
      <c r="F349" s="31">
        <f>F350</f>
        <v>5703.7</v>
      </c>
      <c r="G349" s="66">
        <f t="shared" si="39"/>
        <v>0</v>
      </c>
      <c r="H349" s="31">
        <f t="shared" si="37"/>
        <v>100</v>
      </c>
      <c r="I349" s="31">
        <f>I350</f>
        <v>0</v>
      </c>
    </row>
    <row r="350" spans="1:9" ht="38.25">
      <c r="A350" s="61" t="s">
        <v>719</v>
      </c>
      <c r="B350" s="62" t="s">
        <v>718</v>
      </c>
      <c r="C350" s="31">
        <v>0</v>
      </c>
      <c r="D350" s="31">
        <v>5703.7</v>
      </c>
      <c r="E350" s="66">
        <f t="shared" si="38"/>
        <v>5703.7</v>
      </c>
      <c r="F350" s="31">
        <v>5703.7</v>
      </c>
      <c r="G350" s="66">
        <f t="shared" si="39"/>
        <v>0</v>
      </c>
      <c r="H350" s="31">
        <f t="shared" si="37"/>
        <v>100</v>
      </c>
      <c r="I350" s="31"/>
    </row>
    <row r="351" spans="1:9" ht="25.5">
      <c r="A351" s="50" t="s">
        <v>681</v>
      </c>
      <c r="B351" s="60" t="s">
        <v>682</v>
      </c>
      <c r="C351" s="31">
        <f>C352</f>
        <v>0</v>
      </c>
      <c r="D351" s="31">
        <f>D352</f>
        <v>5000</v>
      </c>
      <c r="E351" s="66">
        <f t="shared" si="38"/>
        <v>5000</v>
      </c>
      <c r="F351" s="31">
        <f>F352</f>
        <v>5000</v>
      </c>
      <c r="G351" s="66">
        <f t="shared" si="39"/>
        <v>0</v>
      </c>
      <c r="H351" s="31">
        <f t="shared" si="37"/>
        <v>100</v>
      </c>
      <c r="I351" s="31">
        <f>I352</f>
        <v>0</v>
      </c>
    </row>
    <row r="352" spans="1:9" ht="25.5">
      <c r="A352" s="61" t="s">
        <v>683</v>
      </c>
      <c r="B352" s="62" t="s">
        <v>680</v>
      </c>
      <c r="C352" s="31">
        <v>0</v>
      </c>
      <c r="D352" s="31">
        <v>5000</v>
      </c>
      <c r="E352" s="66">
        <f t="shared" si="38"/>
        <v>5000</v>
      </c>
      <c r="F352" s="31">
        <v>5000</v>
      </c>
      <c r="G352" s="66">
        <f t="shared" si="39"/>
        <v>0</v>
      </c>
      <c r="H352" s="31">
        <f t="shared" si="37"/>
        <v>100</v>
      </c>
      <c r="I352" s="31">
        <v>0</v>
      </c>
    </row>
    <row r="353" spans="1:9" s="28" customFormat="1">
      <c r="A353" s="50" t="s">
        <v>491</v>
      </c>
      <c r="B353" s="60" t="s">
        <v>401</v>
      </c>
      <c r="C353" s="23">
        <f>C354</f>
        <v>33506.399999999994</v>
      </c>
      <c r="D353" s="23">
        <f>D354</f>
        <v>543635.30000000005</v>
      </c>
      <c r="E353" s="66">
        <f t="shared" si="38"/>
        <v>510128.9</v>
      </c>
      <c r="F353" s="23">
        <f>F354</f>
        <v>347681.5</v>
      </c>
      <c r="G353" s="66">
        <f t="shared" si="39"/>
        <v>-195953.80000000005</v>
      </c>
      <c r="H353" s="23">
        <f t="shared" si="37"/>
        <v>63.954916099083334</v>
      </c>
      <c r="I353" s="23">
        <f>I354</f>
        <v>0</v>
      </c>
    </row>
    <row r="354" spans="1:9">
      <c r="A354" s="61" t="s">
        <v>492</v>
      </c>
      <c r="B354" s="62" t="s">
        <v>402</v>
      </c>
      <c r="C354" s="31">
        <f>59077.6-25571.2</f>
        <v>33506.399999999994</v>
      </c>
      <c r="D354" s="31">
        <v>543635.30000000005</v>
      </c>
      <c r="E354" s="66">
        <f t="shared" si="38"/>
        <v>510128.9</v>
      </c>
      <c r="F354" s="31">
        <v>347681.5</v>
      </c>
      <c r="G354" s="66">
        <f t="shared" si="39"/>
        <v>-195953.80000000005</v>
      </c>
      <c r="H354" s="31">
        <f t="shared" si="37"/>
        <v>63.954916099083334</v>
      </c>
      <c r="I354" s="31">
        <v>0</v>
      </c>
    </row>
    <row r="355" spans="1:9">
      <c r="A355" s="46" t="s">
        <v>403</v>
      </c>
      <c r="B355" s="15" t="s">
        <v>404</v>
      </c>
      <c r="C355" s="16">
        <f>C356</f>
        <v>0</v>
      </c>
      <c r="D355" s="16">
        <f>D356</f>
        <v>22494.199999999997</v>
      </c>
      <c r="E355" s="66">
        <f t="shared" si="38"/>
        <v>22494.199999999997</v>
      </c>
      <c r="F355" s="16">
        <f>F356</f>
        <v>22465.599999999999</v>
      </c>
      <c r="G355" s="66">
        <f t="shared" si="39"/>
        <v>-28.599999999998545</v>
      </c>
      <c r="H355" s="16">
        <f t="shared" si="37"/>
        <v>99.872856114020507</v>
      </c>
      <c r="I355" s="16">
        <f>I356</f>
        <v>0</v>
      </c>
    </row>
    <row r="356" spans="1:9" s="28" customFormat="1" ht="19.149999999999999" customHeight="1">
      <c r="A356" s="39" t="s">
        <v>493</v>
      </c>
      <c r="B356" s="40" t="s">
        <v>405</v>
      </c>
      <c r="C356" s="27">
        <f>C358+C357</f>
        <v>0</v>
      </c>
      <c r="D356" s="27">
        <f>D358+D357</f>
        <v>22494.199999999997</v>
      </c>
      <c r="E356" s="66">
        <f t="shared" si="38"/>
        <v>22494.199999999997</v>
      </c>
      <c r="F356" s="27">
        <f>F358+F357</f>
        <v>22465.599999999999</v>
      </c>
      <c r="G356" s="66">
        <f t="shared" si="39"/>
        <v>-28.599999999998545</v>
      </c>
      <c r="H356" s="27">
        <f t="shared" si="37"/>
        <v>99.872856114020507</v>
      </c>
      <c r="I356" s="27">
        <f>I358+I357</f>
        <v>0</v>
      </c>
    </row>
    <row r="357" spans="1:9" ht="44.45" customHeight="1">
      <c r="A357" s="24" t="s">
        <v>406</v>
      </c>
      <c r="B357" s="25" t="s">
        <v>407</v>
      </c>
      <c r="C357" s="26">
        <v>0</v>
      </c>
      <c r="D357" s="26">
        <v>810.1</v>
      </c>
      <c r="E357" s="66">
        <f t="shared" si="38"/>
        <v>810.1</v>
      </c>
      <c r="F357" s="26">
        <v>781.5</v>
      </c>
      <c r="G357" s="66">
        <f t="shared" si="39"/>
        <v>-28.600000000000023</v>
      </c>
      <c r="H357" s="26">
        <f t="shared" si="37"/>
        <v>96.469571657820012</v>
      </c>
      <c r="I357" s="26"/>
    </row>
    <row r="358" spans="1:9">
      <c r="A358" s="24" t="s">
        <v>494</v>
      </c>
      <c r="B358" s="25" t="s">
        <v>405</v>
      </c>
      <c r="C358" s="26">
        <f>1146.6-1146.6</f>
        <v>0</v>
      </c>
      <c r="D358" s="26">
        <v>21684.1</v>
      </c>
      <c r="E358" s="66">
        <f t="shared" si="38"/>
        <v>21684.1</v>
      </c>
      <c r="F358" s="26">
        <v>21684.1</v>
      </c>
      <c r="G358" s="66">
        <f t="shared" si="39"/>
        <v>0</v>
      </c>
      <c r="H358" s="26">
        <f t="shared" si="37"/>
        <v>100</v>
      </c>
      <c r="I358" s="26"/>
    </row>
    <row r="359" spans="1:9" ht="63.75">
      <c r="A359" s="14" t="s">
        <v>408</v>
      </c>
      <c r="B359" s="59" t="s">
        <v>409</v>
      </c>
      <c r="C359" s="44">
        <f>C360</f>
        <v>0</v>
      </c>
      <c r="D359" s="44">
        <f>D360</f>
        <v>1748.9</v>
      </c>
      <c r="E359" s="66">
        <f t="shared" si="38"/>
        <v>1748.9</v>
      </c>
      <c r="F359" s="44">
        <f>F360</f>
        <v>1811.4</v>
      </c>
      <c r="G359" s="66">
        <f t="shared" si="39"/>
        <v>62.5</v>
      </c>
      <c r="H359" s="44">
        <f t="shared" si="37"/>
        <v>103.57367488135398</v>
      </c>
      <c r="I359" s="44">
        <f>I360</f>
        <v>0</v>
      </c>
    </row>
    <row r="360" spans="1:9" s="35" customFormat="1" ht="25.5">
      <c r="A360" s="42" t="s">
        <v>495</v>
      </c>
      <c r="B360" s="59" t="s">
        <v>410</v>
      </c>
      <c r="C360" s="16">
        <f>C361</f>
        <v>0</v>
      </c>
      <c r="D360" s="16">
        <f>D361</f>
        <v>1748.9</v>
      </c>
      <c r="E360" s="66">
        <f t="shared" si="38"/>
        <v>1748.9</v>
      </c>
      <c r="F360" s="16">
        <f>F361</f>
        <v>1811.4</v>
      </c>
      <c r="G360" s="66">
        <f t="shared" si="39"/>
        <v>62.5</v>
      </c>
      <c r="H360" s="16">
        <f t="shared" si="37"/>
        <v>103.57367488135398</v>
      </c>
      <c r="I360" s="16">
        <f>I361</f>
        <v>0</v>
      </c>
    </row>
    <row r="361" spans="1:9" s="28" customFormat="1" ht="25.5">
      <c r="A361" s="21" t="s">
        <v>496</v>
      </c>
      <c r="B361" s="60" t="s">
        <v>411</v>
      </c>
      <c r="C361" s="27">
        <f>C363+C364</f>
        <v>0</v>
      </c>
      <c r="D361" s="27">
        <f>D363+D364</f>
        <v>1748.9</v>
      </c>
      <c r="E361" s="66">
        <f t="shared" si="38"/>
        <v>1748.9</v>
      </c>
      <c r="F361" s="27">
        <f>F363+F364</f>
        <v>1811.4</v>
      </c>
      <c r="G361" s="66">
        <f t="shared" si="39"/>
        <v>62.5</v>
      </c>
      <c r="H361" s="27">
        <f t="shared" si="37"/>
        <v>103.57367488135398</v>
      </c>
      <c r="I361" s="27">
        <f>I363+I364</f>
        <v>0</v>
      </c>
    </row>
    <row r="362" spans="1:9" hidden="1">
      <c r="A362" s="29"/>
      <c r="B362" s="62"/>
      <c r="C362" s="26"/>
      <c r="D362" s="26"/>
      <c r="E362" s="66">
        <f t="shared" si="38"/>
        <v>0</v>
      </c>
      <c r="F362" s="26"/>
      <c r="G362" s="66">
        <f t="shared" si="39"/>
        <v>0</v>
      </c>
      <c r="H362" s="26" t="e">
        <f t="shared" si="37"/>
        <v>#DIV/0!</v>
      </c>
      <c r="I362" s="26"/>
    </row>
    <row r="363" spans="1:9" ht="25.5">
      <c r="A363" s="29" t="s">
        <v>497</v>
      </c>
      <c r="B363" s="62" t="s">
        <v>412</v>
      </c>
      <c r="C363" s="26">
        <v>0</v>
      </c>
      <c r="D363" s="26">
        <v>0</v>
      </c>
      <c r="E363" s="66">
        <f t="shared" si="38"/>
        <v>0</v>
      </c>
      <c r="F363" s="26">
        <v>1.2</v>
      </c>
      <c r="G363" s="66">
        <f t="shared" si="39"/>
        <v>1.2</v>
      </c>
      <c r="H363" s="26"/>
      <c r="I363" s="26"/>
    </row>
    <row r="364" spans="1:9" ht="25.5">
      <c r="A364" s="29" t="s">
        <v>498</v>
      </c>
      <c r="B364" s="62" t="s">
        <v>413</v>
      </c>
      <c r="C364" s="26">
        <v>0</v>
      </c>
      <c r="D364" s="26">
        <v>1748.9</v>
      </c>
      <c r="E364" s="66">
        <f t="shared" si="38"/>
        <v>1748.9</v>
      </c>
      <c r="F364" s="26">
        <v>1810.2</v>
      </c>
      <c r="G364" s="66">
        <f t="shared" si="39"/>
        <v>61.299999999999955</v>
      </c>
      <c r="H364" s="26">
        <f t="shared" si="37"/>
        <v>103.50506032363201</v>
      </c>
      <c r="I364" s="26"/>
    </row>
    <row r="365" spans="1:9" ht="28.9" customHeight="1">
      <c r="A365" s="14" t="s">
        <v>414</v>
      </c>
      <c r="B365" s="15" t="s">
        <v>415</v>
      </c>
      <c r="C365" s="44">
        <f>C366</f>
        <v>0</v>
      </c>
      <c r="D365" s="44">
        <f>D366</f>
        <v>-21336.2</v>
      </c>
      <c r="E365" s="66">
        <f t="shared" si="38"/>
        <v>-21336.2</v>
      </c>
      <c r="F365" s="44">
        <f>F366</f>
        <v>-21444.7</v>
      </c>
      <c r="G365" s="66">
        <f t="shared" si="39"/>
        <v>-108.5</v>
      </c>
      <c r="H365" s="44">
        <f t="shared" si="37"/>
        <v>100.5085254168971</v>
      </c>
      <c r="I365" s="44">
        <f>I374</f>
        <v>0</v>
      </c>
    </row>
    <row r="366" spans="1:9" ht="28.9" customHeight="1">
      <c r="A366" s="21" t="s">
        <v>499</v>
      </c>
      <c r="B366" s="60" t="s">
        <v>416</v>
      </c>
      <c r="C366" s="23">
        <f>C367+C374</f>
        <v>0</v>
      </c>
      <c r="D366" s="23">
        <f>D367+D374+D368+D369+D370+D371+D372+D373</f>
        <v>-21336.2</v>
      </c>
      <c r="E366" s="66">
        <f t="shared" si="38"/>
        <v>-21336.2</v>
      </c>
      <c r="F366" s="23">
        <f>F367+F374+F368+F369+F370+F371+F372+F373</f>
        <v>-21444.7</v>
      </c>
      <c r="G366" s="66">
        <f t="shared" si="39"/>
        <v>-108.5</v>
      </c>
      <c r="H366" s="23">
        <f t="shared" si="37"/>
        <v>100.5085254168971</v>
      </c>
      <c r="I366" s="69"/>
    </row>
    <row r="367" spans="1:9" ht="43.15" customHeight="1">
      <c r="A367" s="24" t="s">
        <v>500</v>
      </c>
      <c r="B367" s="25" t="s">
        <v>417</v>
      </c>
      <c r="C367" s="26">
        <v>0</v>
      </c>
      <c r="D367" s="26">
        <v>-1075.5999999999999</v>
      </c>
      <c r="E367" s="66">
        <f t="shared" si="38"/>
        <v>-1075.5999999999999</v>
      </c>
      <c r="F367" s="26">
        <v>-1075.5999999999999</v>
      </c>
      <c r="G367" s="66">
        <f t="shared" si="39"/>
        <v>0</v>
      </c>
      <c r="H367" s="26">
        <f t="shared" si="37"/>
        <v>100</v>
      </c>
      <c r="I367" s="44"/>
    </row>
    <row r="368" spans="1:9" ht="31.15" hidden="1" customHeight="1">
      <c r="A368" s="24" t="s">
        <v>456</v>
      </c>
      <c r="B368" s="25" t="s">
        <v>455</v>
      </c>
      <c r="C368" s="26">
        <v>0</v>
      </c>
      <c r="D368" s="26">
        <v>0</v>
      </c>
      <c r="E368" s="66">
        <f t="shared" si="38"/>
        <v>0</v>
      </c>
      <c r="F368" s="26">
        <v>0</v>
      </c>
      <c r="G368" s="66">
        <f t="shared" si="39"/>
        <v>0</v>
      </c>
      <c r="H368" s="26" t="e">
        <f t="shared" si="37"/>
        <v>#DIV/0!</v>
      </c>
      <c r="I368" s="44"/>
    </row>
    <row r="369" spans="1:9" ht="28.9" hidden="1" customHeight="1">
      <c r="A369" s="24" t="s">
        <v>458</v>
      </c>
      <c r="B369" s="25" t="s">
        <v>457</v>
      </c>
      <c r="C369" s="26">
        <v>0</v>
      </c>
      <c r="D369" s="26">
        <v>0</v>
      </c>
      <c r="E369" s="66">
        <f t="shared" si="38"/>
        <v>0</v>
      </c>
      <c r="F369" s="26">
        <v>0</v>
      </c>
      <c r="G369" s="66">
        <f t="shared" si="39"/>
        <v>0</v>
      </c>
      <c r="H369" s="26" t="e">
        <f t="shared" si="37"/>
        <v>#DIV/0!</v>
      </c>
      <c r="I369" s="44"/>
    </row>
    <row r="370" spans="1:9" ht="43.15" customHeight="1">
      <c r="A370" s="24" t="s">
        <v>460</v>
      </c>
      <c r="B370" s="25" t="s">
        <v>459</v>
      </c>
      <c r="C370" s="26">
        <v>0</v>
      </c>
      <c r="D370" s="26">
        <v>-76.5</v>
      </c>
      <c r="E370" s="66">
        <f t="shared" si="38"/>
        <v>-76.5</v>
      </c>
      <c r="F370" s="26">
        <v>-76.5</v>
      </c>
      <c r="G370" s="66">
        <f t="shared" si="39"/>
        <v>0</v>
      </c>
      <c r="H370" s="26">
        <f t="shared" si="37"/>
        <v>100</v>
      </c>
      <c r="I370" s="44"/>
    </row>
    <row r="371" spans="1:9" ht="51">
      <c r="A371" s="24" t="s">
        <v>643</v>
      </c>
      <c r="B371" s="25" t="s">
        <v>644</v>
      </c>
      <c r="C371" s="26">
        <v>0</v>
      </c>
      <c r="D371" s="26">
        <v>-3112.8</v>
      </c>
      <c r="E371" s="66">
        <f t="shared" si="38"/>
        <v>-3112.8</v>
      </c>
      <c r="F371" s="26">
        <v>-3112.8</v>
      </c>
      <c r="G371" s="66">
        <f t="shared" si="39"/>
        <v>0</v>
      </c>
      <c r="H371" s="26">
        <f t="shared" si="37"/>
        <v>100</v>
      </c>
      <c r="I371" s="44"/>
    </row>
    <row r="372" spans="1:9" ht="51">
      <c r="A372" s="24" t="s">
        <v>645</v>
      </c>
      <c r="B372" s="25" t="s">
        <v>646</v>
      </c>
      <c r="C372" s="26">
        <v>0</v>
      </c>
      <c r="D372" s="26">
        <v>-2334.6</v>
      </c>
      <c r="E372" s="66">
        <f t="shared" si="38"/>
        <v>-2334.6</v>
      </c>
      <c r="F372" s="26">
        <v>-2334.6</v>
      </c>
      <c r="G372" s="66">
        <f t="shared" si="39"/>
        <v>0</v>
      </c>
      <c r="H372" s="26">
        <f t="shared" si="37"/>
        <v>100</v>
      </c>
      <c r="I372" s="44"/>
    </row>
    <row r="373" spans="1:9" ht="31.15" customHeight="1">
      <c r="A373" s="24" t="s">
        <v>462</v>
      </c>
      <c r="B373" s="25" t="s">
        <v>461</v>
      </c>
      <c r="C373" s="26">
        <v>0</v>
      </c>
      <c r="D373" s="26">
        <v>-194.4</v>
      </c>
      <c r="E373" s="66">
        <f t="shared" si="38"/>
        <v>-194.4</v>
      </c>
      <c r="F373" s="26">
        <v>-194.4</v>
      </c>
      <c r="G373" s="66">
        <f t="shared" si="39"/>
        <v>0</v>
      </c>
      <c r="H373" s="26">
        <f t="shared" si="37"/>
        <v>100</v>
      </c>
      <c r="I373" s="44"/>
    </row>
    <row r="374" spans="1:9" ht="31.9" customHeight="1">
      <c r="A374" s="24" t="s">
        <v>501</v>
      </c>
      <c r="B374" s="25" t="s">
        <v>418</v>
      </c>
      <c r="C374" s="26">
        <v>0</v>
      </c>
      <c r="D374" s="26">
        <v>-14542.3</v>
      </c>
      <c r="E374" s="66">
        <f t="shared" si="38"/>
        <v>-14542.3</v>
      </c>
      <c r="F374" s="26">
        <v>-14650.8</v>
      </c>
      <c r="G374" s="66">
        <f t="shared" si="39"/>
        <v>-108.5</v>
      </c>
      <c r="H374" s="26">
        <f t="shared" si="37"/>
        <v>100.74609931028793</v>
      </c>
      <c r="I374" s="26"/>
    </row>
    <row r="375" spans="1:9" ht="16.149999999999999" customHeight="1">
      <c r="A375" s="14"/>
      <c r="B375" s="63" t="s">
        <v>419</v>
      </c>
      <c r="C375" s="64">
        <f>C13+C291</f>
        <v>3970329.4000000004</v>
      </c>
      <c r="D375" s="64">
        <f>D13+D291</f>
        <v>4664970.0999999996</v>
      </c>
      <c r="E375" s="66">
        <f t="shared" si="38"/>
        <v>694640.69999999925</v>
      </c>
      <c r="F375" s="64">
        <f>F13+F291</f>
        <v>4079366.3000000003</v>
      </c>
      <c r="G375" s="66">
        <f t="shared" si="39"/>
        <v>-585603.79999999935</v>
      </c>
      <c r="H375" s="64">
        <f t="shared" si="37"/>
        <v>87.446783420969851</v>
      </c>
      <c r="I375" s="64" t="e">
        <f>I13+I291</f>
        <v>#REF!</v>
      </c>
    </row>
  </sheetData>
  <autoFilter ref="A12:I375"/>
  <mergeCells count="7">
    <mergeCell ref="C6:I6"/>
    <mergeCell ref="C1:I4"/>
    <mergeCell ref="D9:I9"/>
    <mergeCell ref="A10:A11"/>
    <mergeCell ref="B10:B11"/>
    <mergeCell ref="C10:H10"/>
    <mergeCell ref="A8:I8"/>
  </mergeCells>
  <printOptions horizontalCentered="1"/>
  <pageMargins left="0.39370078740157483" right="0.15748031496062992" top="1.1811023622047245" bottom="0.19685039370078741" header="0.15748031496062992" footer="0.1968503937007874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К-2</vt:lpstr>
      <vt:lpstr>'Форма К-2'!Заголовки_для_печати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Круг Татьяна Андреевна</cp:lastModifiedBy>
  <cp:lastPrinted>2020-11-10T05:57:39Z</cp:lastPrinted>
  <dcterms:created xsi:type="dcterms:W3CDTF">2018-04-25T11:49:21Z</dcterms:created>
  <dcterms:modified xsi:type="dcterms:W3CDTF">2020-11-11T06:42:27Z</dcterms:modified>
</cp:coreProperties>
</file>